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907" documentId="8_{BFE1474B-252F-448C-AF76-089F9359F9ED}" xr6:coauthVersionLast="47" xr6:coauthVersionMax="47" xr10:uidLastSave="{28349300-0300-44F0-87C8-37AC0A912450}"/>
  <bookViews>
    <workbookView xWindow="-285" yWindow="3270" windowWidth="24480" windowHeight="12435" tabRatio="872" xr2:uid="{32EAB87E-8499-4A09-8A3E-FF2059BE0959}"/>
  </bookViews>
  <sheets>
    <sheet name="入力シート（事業実施前年度）" sheetId="16" r:id="rId1"/>
    <sheet name="入力シート（目標年度）" sheetId="19" r:id="rId2"/>
    <sheet name="結果" sheetId="20" r:id="rId3"/>
    <sheet name="プルダウンリスト" sheetId="17" state="hidden" r:id="rId4"/>
  </sheets>
  <definedNames>
    <definedName name="_xlnm.Print_Area" localSheetId="2">結果!$B$2:$F$9</definedName>
    <definedName name="_xlnm.Print_Area" localSheetId="0">'入力シート（事業実施前年度）'!$A$1:$AB$58</definedName>
    <definedName name="_xlnm.Print_Area" localSheetId="1">'入力シート（目標年度）'!$A$1:$AB$58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9" l="1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34" i="19"/>
  <c r="H57" i="16"/>
  <c r="H56" i="16"/>
  <c r="H55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F35" i="19"/>
  <c r="G35" i="19"/>
  <c r="F36" i="19"/>
  <c r="H36" i="19" s="1"/>
  <c r="G36" i="19"/>
  <c r="F37" i="19"/>
  <c r="G37" i="19"/>
  <c r="F38" i="19"/>
  <c r="G38" i="19"/>
  <c r="H38" i="19" s="1"/>
  <c r="F39" i="19"/>
  <c r="G39" i="19"/>
  <c r="F40" i="19"/>
  <c r="H40" i="19" s="1"/>
  <c r="G40" i="19"/>
  <c r="F41" i="19"/>
  <c r="G41" i="19"/>
  <c r="F42" i="19"/>
  <c r="G42" i="19"/>
  <c r="F43" i="19"/>
  <c r="G43" i="19"/>
  <c r="F44" i="19"/>
  <c r="H44" i="19" s="1"/>
  <c r="G44" i="19"/>
  <c r="F45" i="19"/>
  <c r="G45" i="19"/>
  <c r="F46" i="19"/>
  <c r="G46" i="19"/>
  <c r="H46" i="19" s="1"/>
  <c r="F47" i="19"/>
  <c r="G47" i="19"/>
  <c r="F48" i="19"/>
  <c r="H48" i="19" s="1"/>
  <c r="G48" i="19"/>
  <c r="F49" i="19"/>
  <c r="G49" i="19"/>
  <c r="F50" i="19"/>
  <c r="G50" i="19"/>
  <c r="F51" i="19"/>
  <c r="G51" i="19"/>
  <c r="F52" i="19"/>
  <c r="H52" i="19" s="1"/>
  <c r="G52" i="19"/>
  <c r="F53" i="19"/>
  <c r="G53" i="19"/>
  <c r="F54" i="19"/>
  <c r="G54" i="19"/>
  <c r="H54" i="19" s="1"/>
  <c r="F55" i="19"/>
  <c r="G55" i="19"/>
  <c r="F56" i="19"/>
  <c r="H56" i="19" s="1"/>
  <c r="G56" i="19"/>
  <c r="F57" i="19"/>
  <c r="G57" i="19"/>
  <c r="G34" i="19"/>
  <c r="F34" i="19"/>
  <c r="H57" i="19"/>
  <c r="H55" i="19"/>
  <c r="H53" i="19"/>
  <c r="H51" i="19"/>
  <c r="H50" i="19"/>
  <c r="H49" i="19"/>
  <c r="H47" i="19"/>
  <c r="H45" i="19"/>
  <c r="H43" i="19"/>
  <c r="H42" i="19"/>
  <c r="H41" i="19"/>
  <c r="H39" i="19"/>
  <c r="H37" i="19"/>
  <c r="H3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5" i="19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34" i="16"/>
  <c r="F41" i="16"/>
  <c r="F40" i="16"/>
  <c r="G40" i="16"/>
  <c r="G41" i="16"/>
  <c r="F42" i="16"/>
  <c r="G42" i="16"/>
  <c r="F43" i="16"/>
  <c r="G43" i="16"/>
  <c r="F44" i="16"/>
  <c r="G44" i="16"/>
  <c r="F45" i="16"/>
  <c r="G45" i="16"/>
  <c r="F46" i="16"/>
  <c r="G46" i="16"/>
  <c r="F47" i="16"/>
  <c r="G47" i="16"/>
  <c r="F48" i="16"/>
  <c r="G48" i="16"/>
  <c r="F49" i="16"/>
  <c r="G49" i="16"/>
  <c r="F50" i="16"/>
  <c r="G50" i="16"/>
  <c r="F51" i="16"/>
  <c r="G51" i="16"/>
  <c r="F52" i="16"/>
  <c r="G52" i="16"/>
  <c r="F53" i="16"/>
  <c r="G53" i="16"/>
  <c r="F54" i="16"/>
  <c r="G54" i="16"/>
  <c r="H54" i="16" s="1"/>
  <c r="F55" i="16"/>
  <c r="G55" i="16"/>
  <c r="F56" i="16"/>
  <c r="G56" i="16"/>
  <c r="F57" i="16"/>
  <c r="G57" i="16"/>
  <c r="F35" i="16"/>
  <c r="G35" i="16"/>
  <c r="F36" i="16"/>
  <c r="G36" i="16"/>
  <c r="F37" i="16"/>
  <c r="G37" i="16"/>
  <c r="F38" i="16"/>
  <c r="G38" i="16"/>
  <c r="F39" i="16"/>
  <c r="G39" i="16"/>
  <c r="G34" i="16"/>
  <c r="F34" i="16"/>
  <c r="H34" i="19" l="1"/>
  <c r="H34" i="16"/>
  <c r="K5" i="19"/>
  <c r="K5" i="16"/>
  <c r="I57" i="19"/>
  <c r="L57" i="19" s="1"/>
  <c r="I56" i="19"/>
  <c r="K56" i="19" s="1"/>
  <c r="I55" i="19"/>
  <c r="K55" i="19" s="1"/>
  <c r="AB54" i="19"/>
  <c r="J54" i="19"/>
  <c r="I54" i="19"/>
  <c r="AB53" i="19"/>
  <c r="J53" i="19"/>
  <c r="I53" i="19"/>
  <c r="AB52" i="19"/>
  <c r="J52" i="19"/>
  <c r="I52" i="19"/>
  <c r="AB51" i="19"/>
  <c r="J51" i="19"/>
  <c r="I51" i="19"/>
  <c r="AB50" i="19"/>
  <c r="J50" i="19"/>
  <c r="I50" i="19"/>
  <c r="J49" i="19"/>
  <c r="I49" i="19"/>
  <c r="AB48" i="19"/>
  <c r="J48" i="19"/>
  <c r="I48" i="19"/>
  <c r="AB47" i="19"/>
  <c r="J47" i="19"/>
  <c r="I47" i="19"/>
  <c r="J46" i="19"/>
  <c r="I46" i="19"/>
  <c r="J45" i="19"/>
  <c r="I45" i="19"/>
  <c r="AB44" i="19"/>
  <c r="J44" i="19"/>
  <c r="I44" i="19"/>
  <c r="AB43" i="19"/>
  <c r="J43" i="19"/>
  <c r="I43" i="19"/>
  <c r="J42" i="19"/>
  <c r="I42" i="19"/>
  <c r="AB41" i="19"/>
  <c r="J41" i="19"/>
  <c r="I41" i="19"/>
  <c r="J40" i="19"/>
  <c r="I40" i="19"/>
  <c r="J39" i="19"/>
  <c r="I39" i="19"/>
  <c r="AB38" i="19"/>
  <c r="J38" i="19"/>
  <c r="I38" i="19"/>
  <c r="AB37" i="19"/>
  <c r="J37" i="19"/>
  <c r="I37" i="19"/>
  <c r="AB36" i="19"/>
  <c r="J36" i="19"/>
  <c r="I36" i="19"/>
  <c r="AB35" i="19"/>
  <c r="J35" i="19"/>
  <c r="I35" i="19"/>
  <c r="AB34" i="19"/>
  <c r="J34" i="19"/>
  <c r="I34" i="19"/>
  <c r="K28" i="19"/>
  <c r="N28" i="19" s="1"/>
  <c r="K27" i="19"/>
  <c r="M27" i="19" s="1"/>
  <c r="K26" i="19"/>
  <c r="M26" i="19" s="1"/>
  <c r="AB25" i="19"/>
  <c r="L25" i="19"/>
  <c r="K25" i="19"/>
  <c r="AB24" i="19"/>
  <c r="L24" i="19"/>
  <c r="K24" i="19"/>
  <c r="AB23" i="19"/>
  <c r="L23" i="19"/>
  <c r="K23" i="19"/>
  <c r="AB22" i="19"/>
  <c r="L22" i="19"/>
  <c r="K22" i="19"/>
  <c r="AB21" i="19"/>
  <c r="L21" i="19"/>
  <c r="K21" i="19"/>
  <c r="L20" i="19"/>
  <c r="K20" i="19"/>
  <c r="AB19" i="19"/>
  <c r="L19" i="19"/>
  <c r="K19" i="19"/>
  <c r="L18" i="19"/>
  <c r="K18" i="19"/>
  <c r="L17" i="19"/>
  <c r="K17" i="19"/>
  <c r="AB16" i="19"/>
  <c r="L16" i="19"/>
  <c r="K16" i="19"/>
  <c r="AB15" i="19"/>
  <c r="L15" i="19"/>
  <c r="K15" i="19"/>
  <c r="L14" i="19"/>
  <c r="K14" i="19"/>
  <c r="L13" i="19"/>
  <c r="K13" i="19"/>
  <c r="AB12" i="19"/>
  <c r="L12" i="19"/>
  <c r="K12" i="19"/>
  <c r="L11" i="19"/>
  <c r="K11" i="19"/>
  <c r="L10" i="19"/>
  <c r="K10" i="19"/>
  <c r="AB9" i="19"/>
  <c r="L9" i="19"/>
  <c r="K9" i="19"/>
  <c r="AB8" i="19"/>
  <c r="L8" i="19"/>
  <c r="K8" i="19"/>
  <c r="AB7" i="19"/>
  <c r="L7" i="19"/>
  <c r="K7" i="19"/>
  <c r="AB6" i="19"/>
  <c r="L6" i="19"/>
  <c r="K6" i="19"/>
  <c r="AB5" i="19"/>
  <c r="L5" i="19"/>
  <c r="AB37" i="16"/>
  <c r="AB54" i="16"/>
  <c r="AB53" i="16"/>
  <c r="AB52" i="16"/>
  <c r="AB51" i="16"/>
  <c r="AB50" i="16"/>
  <c r="AB49" i="16"/>
  <c r="AB48" i="16"/>
  <c r="AB47" i="16"/>
  <c r="AB46" i="16"/>
  <c r="AB45" i="16"/>
  <c r="AB44" i="16"/>
  <c r="AB42" i="16"/>
  <c r="AB41" i="16"/>
  <c r="AB40" i="16"/>
  <c r="AB39" i="16"/>
  <c r="AB38" i="16"/>
  <c r="AB36" i="16"/>
  <c r="AB35" i="16"/>
  <c r="AB6" i="16"/>
  <c r="AB7" i="16"/>
  <c r="AB8" i="16"/>
  <c r="AB9" i="16"/>
  <c r="AB10" i="16"/>
  <c r="AB11" i="16"/>
  <c r="AB12" i="16"/>
  <c r="AB13" i="16"/>
  <c r="AB15" i="16"/>
  <c r="AB16" i="16"/>
  <c r="AB17" i="16"/>
  <c r="AB18" i="16"/>
  <c r="AB19" i="16"/>
  <c r="AB20" i="16"/>
  <c r="AB21" i="16"/>
  <c r="AB22" i="16"/>
  <c r="AB23" i="16"/>
  <c r="AB24" i="16"/>
  <c r="AB25" i="16"/>
  <c r="M25" i="19" l="1"/>
  <c r="K34" i="19"/>
  <c r="M22" i="19"/>
  <c r="M7" i="19"/>
  <c r="K35" i="19"/>
  <c r="K43" i="19"/>
  <c r="K51" i="19"/>
  <c r="K38" i="19"/>
  <c r="K54" i="19"/>
  <c r="M9" i="19"/>
  <c r="M17" i="19"/>
  <c r="K53" i="19"/>
  <c r="M6" i="19"/>
  <c r="K42" i="19"/>
  <c r="L55" i="19"/>
  <c r="Z52" i="19" s="1"/>
  <c r="M12" i="19"/>
  <c r="K37" i="19"/>
  <c r="K40" i="19"/>
  <c r="K48" i="19"/>
  <c r="M23" i="19"/>
  <c r="M18" i="19"/>
  <c r="K41" i="19"/>
  <c r="K49" i="19"/>
  <c r="M16" i="19"/>
  <c r="K36" i="19"/>
  <c r="K52" i="19"/>
  <c r="M19" i="19"/>
  <c r="K47" i="19"/>
  <c r="N26" i="19"/>
  <c r="Z8" i="19" s="1"/>
  <c r="K57" i="19"/>
  <c r="M24" i="19"/>
  <c r="N24" i="19" s="1"/>
  <c r="Y11" i="19" s="1"/>
  <c r="K46" i="19"/>
  <c r="M21" i="19"/>
  <c r="M14" i="19"/>
  <c r="M11" i="19"/>
  <c r="M5" i="19"/>
  <c r="M10" i="19"/>
  <c r="M15" i="19"/>
  <c r="K44" i="19"/>
  <c r="M8" i="19"/>
  <c r="M20" i="19"/>
  <c r="K39" i="19"/>
  <c r="M13" i="19"/>
  <c r="K45" i="19"/>
  <c r="K50" i="19"/>
  <c r="AA52" i="19"/>
  <c r="AA51" i="19"/>
  <c r="AA49" i="19"/>
  <c r="AA48" i="19"/>
  <c r="AA47" i="19"/>
  <c r="AA35" i="19"/>
  <c r="AA46" i="19"/>
  <c r="AA44" i="19"/>
  <c r="AA40" i="19"/>
  <c r="AA37" i="19"/>
  <c r="AA34" i="19"/>
  <c r="AA43" i="19"/>
  <c r="AA36" i="19"/>
  <c r="AA53" i="19"/>
  <c r="AA14" i="19"/>
  <c r="AA7" i="19"/>
  <c r="AA24" i="19"/>
  <c r="AA23" i="19"/>
  <c r="AA22" i="19"/>
  <c r="AA20" i="19"/>
  <c r="AA6" i="19"/>
  <c r="AA19" i="19"/>
  <c r="AA18" i="19"/>
  <c r="AA17" i="19"/>
  <c r="AA15" i="19"/>
  <c r="AA11" i="19"/>
  <c r="AA8" i="19"/>
  <c r="AA5" i="19"/>
  <c r="Z20" i="19"/>
  <c r="M28" i="19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34" i="16"/>
  <c r="I36" i="16"/>
  <c r="I35" i="16"/>
  <c r="I34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L25" i="16"/>
  <c r="L24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11" i="16"/>
  <c r="L5" i="16"/>
  <c r="L6" i="16"/>
  <c r="L7" i="16"/>
  <c r="L8" i="16"/>
  <c r="L9" i="16"/>
  <c r="L10" i="16"/>
  <c r="K28" i="16"/>
  <c r="K26" i="16"/>
  <c r="K27" i="16"/>
  <c r="K25" i="16"/>
  <c r="K24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11" i="16"/>
  <c r="K10" i="16"/>
  <c r="K6" i="16"/>
  <c r="K7" i="16"/>
  <c r="K8" i="16"/>
  <c r="K9" i="16"/>
  <c r="Z7" i="19" l="1"/>
  <c r="Z15" i="19"/>
  <c r="Y13" i="19"/>
  <c r="Y18" i="19"/>
  <c r="Z44" i="19"/>
  <c r="Z46" i="19"/>
  <c r="Z34" i="19"/>
  <c r="Y24" i="19"/>
  <c r="Y14" i="19"/>
  <c r="Y25" i="19"/>
  <c r="Z18" i="19"/>
  <c r="Z35" i="19"/>
  <c r="Z48" i="19"/>
  <c r="Y10" i="19"/>
  <c r="Y6" i="19"/>
  <c r="Z23" i="19"/>
  <c r="Z49" i="19"/>
  <c r="L53" i="19"/>
  <c r="Y47" i="19" s="1"/>
  <c r="Y5" i="19"/>
  <c r="Y19" i="19"/>
  <c r="Y9" i="19"/>
  <c r="Z24" i="19"/>
  <c r="Z53" i="19"/>
  <c r="Y20" i="19"/>
  <c r="Y12" i="19"/>
  <c r="Z11" i="19"/>
  <c r="Z43" i="19"/>
  <c r="Y15" i="19"/>
  <c r="Y17" i="19"/>
  <c r="Y16" i="19"/>
  <c r="Z36" i="19"/>
  <c r="Z47" i="19"/>
  <c r="Y21" i="19"/>
  <c r="Y8" i="19"/>
  <c r="Z37" i="19"/>
  <c r="Z51" i="19"/>
  <c r="Y22" i="19"/>
  <c r="Z40" i="19"/>
  <c r="Y44" i="19"/>
  <c r="Y49" i="19"/>
  <c r="L34" i="19"/>
  <c r="W52" i="19" s="1"/>
  <c r="N11" i="19"/>
  <c r="X6" i="19" s="1"/>
  <c r="Y34" i="19"/>
  <c r="Y48" i="19"/>
  <c r="Y38" i="19"/>
  <c r="Z22" i="19"/>
  <c r="Z5" i="19"/>
  <c r="Z19" i="19"/>
  <c r="L40" i="19"/>
  <c r="X54" i="19" s="1"/>
  <c r="Z17" i="19"/>
  <c r="Z14" i="19"/>
  <c r="Z6" i="19"/>
  <c r="N5" i="19"/>
  <c r="W11" i="19" s="1"/>
  <c r="K34" i="16"/>
  <c r="M5" i="16"/>
  <c r="L57" i="16"/>
  <c r="K56" i="16"/>
  <c r="K55" i="16"/>
  <c r="AB20" i="19" l="1"/>
  <c r="Y41" i="19"/>
  <c r="Y43" i="19"/>
  <c r="Y37" i="19"/>
  <c r="Y40" i="19"/>
  <c r="Y35" i="19"/>
  <c r="Y50" i="19"/>
  <c r="Y45" i="19"/>
  <c r="Y42" i="19"/>
  <c r="Y39" i="19"/>
  <c r="Y51" i="19"/>
  <c r="Y53" i="19"/>
  <c r="Y46" i="19"/>
  <c r="Y54" i="19"/>
  <c r="X48" i="19"/>
  <c r="W39" i="19"/>
  <c r="AB39" i="19" s="1"/>
  <c r="W40" i="19"/>
  <c r="AB40" i="19" s="1"/>
  <c r="W42" i="19"/>
  <c r="W51" i="19"/>
  <c r="W35" i="19"/>
  <c r="W41" i="19"/>
  <c r="W54" i="19"/>
  <c r="W47" i="19"/>
  <c r="W38" i="19"/>
  <c r="W46" i="19"/>
  <c r="AB46" i="19" s="1"/>
  <c r="W50" i="19"/>
  <c r="W53" i="19"/>
  <c r="W34" i="19"/>
  <c r="W45" i="19"/>
  <c r="AB45" i="19" s="1"/>
  <c r="W37" i="19"/>
  <c r="W48" i="19"/>
  <c r="X51" i="19"/>
  <c r="X41" i="19"/>
  <c r="X45" i="19"/>
  <c r="W44" i="19"/>
  <c r="W49" i="19"/>
  <c r="AB49" i="19" s="1"/>
  <c r="W43" i="19"/>
  <c r="X38" i="19"/>
  <c r="X5" i="19"/>
  <c r="X9" i="19"/>
  <c r="X19" i="19"/>
  <c r="X20" i="19"/>
  <c r="X8" i="19"/>
  <c r="X16" i="19"/>
  <c r="X24" i="19"/>
  <c r="X13" i="19"/>
  <c r="X15" i="19"/>
  <c r="X10" i="19"/>
  <c r="X11" i="19"/>
  <c r="AB11" i="19" s="1"/>
  <c r="X21" i="19"/>
  <c r="X12" i="19"/>
  <c r="X25" i="19"/>
  <c r="X17" i="19"/>
  <c r="X22" i="19"/>
  <c r="X23" i="19"/>
  <c r="X18" i="19"/>
  <c r="X14" i="19"/>
  <c r="AB14" i="19" s="1"/>
  <c r="X43" i="19"/>
  <c r="X50" i="19"/>
  <c r="X37" i="19"/>
  <c r="X52" i="19"/>
  <c r="X40" i="19"/>
  <c r="X46" i="19"/>
  <c r="X42" i="19"/>
  <c r="X47" i="19"/>
  <c r="X34" i="19"/>
  <c r="X39" i="19"/>
  <c r="X53" i="19"/>
  <c r="X35" i="19"/>
  <c r="X44" i="19"/>
  <c r="X49" i="19"/>
  <c r="W19" i="19"/>
  <c r="W8" i="19"/>
  <c r="W20" i="19"/>
  <c r="W24" i="19"/>
  <c r="W5" i="19"/>
  <c r="W17" i="19"/>
  <c r="AB17" i="19" s="1"/>
  <c r="W16" i="19"/>
  <c r="W25" i="19"/>
  <c r="W23" i="19"/>
  <c r="W18" i="19"/>
  <c r="AB18" i="19" s="1"/>
  <c r="W14" i="19"/>
  <c r="W15" i="19"/>
  <c r="W13" i="19"/>
  <c r="AB13" i="19" s="1"/>
  <c r="W12" i="19"/>
  <c r="W9" i="19"/>
  <c r="W6" i="19"/>
  <c r="W21" i="19"/>
  <c r="W10" i="19"/>
  <c r="AB10" i="19" s="1"/>
  <c r="W22" i="19"/>
  <c r="AA36" i="16"/>
  <c r="AA49" i="16"/>
  <c r="AA37" i="16"/>
  <c r="AA51" i="16"/>
  <c r="AA53" i="16"/>
  <c r="AA40" i="16"/>
  <c r="AA52" i="16"/>
  <c r="AA46" i="16"/>
  <c r="AA47" i="16"/>
  <c r="AA48" i="16"/>
  <c r="AA44" i="16"/>
  <c r="AA34" i="16"/>
  <c r="AA35" i="16"/>
  <c r="AA43" i="16"/>
  <c r="K35" i="16"/>
  <c r="K46" i="16"/>
  <c r="K50" i="16"/>
  <c r="K48" i="16"/>
  <c r="K53" i="16"/>
  <c r="K51" i="16"/>
  <c r="K36" i="16"/>
  <c r="K43" i="16"/>
  <c r="K41" i="16"/>
  <c r="K49" i="16"/>
  <c r="K52" i="16"/>
  <c r="K47" i="16"/>
  <c r="K40" i="16"/>
  <c r="K54" i="16"/>
  <c r="K37" i="16"/>
  <c r="K42" i="16"/>
  <c r="K45" i="16"/>
  <c r="K38" i="16"/>
  <c r="K39" i="16"/>
  <c r="K44" i="16"/>
  <c r="L55" i="16"/>
  <c r="K57" i="16"/>
  <c r="AB42" i="19" l="1"/>
  <c r="AB55" i="19" s="1"/>
  <c r="AB26" i="19"/>
  <c r="Z49" i="16"/>
  <c r="Z40" i="16"/>
  <c r="Z51" i="16"/>
  <c r="Z43" i="16"/>
  <c r="Z52" i="16"/>
  <c r="Z35" i="16"/>
  <c r="Z46" i="16"/>
  <c r="Z36" i="16"/>
  <c r="Z47" i="16"/>
  <c r="Z44" i="16"/>
  <c r="Z37" i="16"/>
  <c r="Z34" i="16"/>
  <c r="Z48" i="16"/>
  <c r="Z53" i="16"/>
  <c r="L34" i="16"/>
  <c r="L53" i="16"/>
  <c r="L40" i="16"/>
  <c r="D4" i="20" l="1"/>
  <c r="D5" i="20" s="1"/>
  <c r="D6" i="20"/>
  <c r="X35" i="16"/>
  <c r="X44" i="16"/>
  <c r="X52" i="16"/>
  <c r="X53" i="16"/>
  <c r="X37" i="16"/>
  <c r="X45" i="16"/>
  <c r="X38" i="16"/>
  <c r="X46" i="16"/>
  <c r="X54" i="16"/>
  <c r="X41" i="16"/>
  <c r="X49" i="16"/>
  <c r="X42" i="16"/>
  <c r="X50" i="16"/>
  <c r="X40" i="16"/>
  <c r="X39" i="16"/>
  <c r="X43" i="16"/>
  <c r="X47" i="16"/>
  <c r="X48" i="16"/>
  <c r="X51" i="16"/>
  <c r="X34" i="16"/>
  <c r="Y39" i="16"/>
  <c r="Y47" i="16"/>
  <c r="Y40" i="16"/>
  <c r="Y48" i="16"/>
  <c r="Y41" i="16"/>
  <c r="Y49" i="16"/>
  <c r="Y35" i="16"/>
  <c r="Y44" i="16"/>
  <c r="Y53" i="16"/>
  <c r="Y37" i="16"/>
  <c r="Y45" i="16"/>
  <c r="Y54" i="16"/>
  <c r="Y38" i="16"/>
  <c r="Y42" i="16"/>
  <c r="Y43" i="16"/>
  <c r="Y46" i="16"/>
  <c r="Y50" i="16"/>
  <c r="Y51" i="16"/>
  <c r="Y34" i="16"/>
  <c r="W39" i="16"/>
  <c r="W47" i="16"/>
  <c r="W34" i="16"/>
  <c r="AB34" i="16" s="1"/>
  <c r="W48" i="16"/>
  <c r="W40" i="16"/>
  <c r="W41" i="16"/>
  <c r="W49" i="16"/>
  <c r="W37" i="16"/>
  <c r="W45" i="16"/>
  <c r="W53" i="16"/>
  <c r="W42" i="16"/>
  <c r="W54" i="16"/>
  <c r="W43" i="16"/>
  <c r="AB43" i="16" s="1"/>
  <c r="W50" i="16"/>
  <c r="W44" i="16"/>
  <c r="W46" i="16"/>
  <c r="W51" i="16"/>
  <c r="W35" i="16"/>
  <c r="W52" i="16"/>
  <c r="W38" i="16"/>
  <c r="N28" i="16"/>
  <c r="M27" i="16"/>
  <c r="M26" i="16"/>
  <c r="M13" i="16"/>
  <c r="M11" i="16"/>
  <c r="D7" i="20" l="1"/>
  <c r="AA6" i="16"/>
  <c r="AA19" i="16"/>
  <c r="AA7" i="16"/>
  <c r="AA8" i="16"/>
  <c r="AA20" i="16"/>
  <c r="AA22" i="16"/>
  <c r="AA15" i="16"/>
  <c r="AA14" i="16"/>
  <c r="AA17" i="16"/>
  <c r="AA18" i="16"/>
  <c r="AA23" i="16"/>
  <c r="AA24" i="16"/>
  <c r="AA5" i="16"/>
  <c r="AA11" i="16"/>
  <c r="AB55" i="16"/>
  <c r="C6" i="20" s="1"/>
  <c r="C7" i="20" s="1"/>
  <c r="M20" i="16"/>
  <c r="M21" i="16"/>
  <c r="M8" i="16"/>
  <c r="M25" i="16"/>
  <c r="M12" i="16"/>
  <c r="M17" i="16"/>
  <c r="N26" i="16"/>
  <c r="M9" i="16"/>
  <c r="M18" i="16"/>
  <c r="M6" i="16"/>
  <c r="M16" i="16"/>
  <c r="M19" i="16"/>
  <c r="M24" i="16"/>
  <c r="M14" i="16"/>
  <c r="M22" i="16"/>
  <c r="M7" i="16"/>
  <c r="M10" i="16"/>
  <c r="M15" i="16"/>
  <c r="M23" i="16"/>
  <c r="M28" i="16"/>
  <c r="E7" i="20" l="1"/>
  <c r="F6" i="20" s="1"/>
  <c r="E6" i="20"/>
  <c r="D8" i="20"/>
  <c r="N5" i="16"/>
  <c r="Z8" i="16"/>
  <c r="Z22" i="16"/>
  <c r="Z11" i="16"/>
  <c r="Z23" i="16"/>
  <c r="Z14" i="16"/>
  <c r="Z24" i="16"/>
  <c r="Z15" i="16"/>
  <c r="Z19" i="16"/>
  <c r="Z17" i="16"/>
  <c r="Z18" i="16"/>
  <c r="Z20" i="16"/>
  <c r="Z7" i="16"/>
  <c r="Z5" i="16"/>
  <c r="Z6" i="16"/>
  <c r="N24" i="16"/>
  <c r="N11" i="16"/>
  <c r="X6" i="16" l="1"/>
  <c r="X16" i="16"/>
  <c r="X24" i="16"/>
  <c r="X8" i="16"/>
  <c r="X17" i="16"/>
  <c r="X25" i="16"/>
  <c r="X18" i="16"/>
  <c r="X5" i="16"/>
  <c r="X10" i="16"/>
  <c r="X15" i="16"/>
  <c r="X21" i="16"/>
  <c r="X22" i="16"/>
  <c r="X14" i="16"/>
  <c r="X19" i="16"/>
  <c r="X20" i="16"/>
  <c r="X9" i="16"/>
  <c r="X11" i="16"/>
  <c r="X12" i="16"/>
  <c r="X23" i="16"/>
  <c r="X13" i="16"/>
  <c r="Y11" i="16"/>
  <c r="Y19" i="16"/>
  <c r="Y12" i="16"/>
  <c r="Y20" i="16"/>
  <c r="Y21" i="16"/>
  <c r="Y13" i="16"/>
  <c r="Y9" i="16"/>
  <c r="Y24" i="16"/>
  <c r="Y10" i="16"/>
  <c r="Y25" i="16"/>
  <c r="Y15" i="16"/>
  <c r="Y16" i="16"/>
  <c r="Y22" i="16"/>
  <c r="Y14" i="16"/>
  <c r="Y5" i="16"/>
  <c r="Y17" i="16"/>
  <c r="Y6" i="16"/>
  <c r="Y18" i="16"/>
  <c r="Y8" i="16"/>
  <c r="W12" i="16"/>
  <c r="W20" i="16"/>
  <c r="W21" i="16"/>
  <c r="W14" i="16"/>
  <c r="AB14" i="16" s="1"/>
  <c r="W13" i="16"/>
  <c r="W22" i="16"/>
  <c r="W9" i="16"/>
  <c r="W23" i="16"/>
  <c r="W5" i="16"/>
  <c r="AB5" i="16" s="1"/>
  <c r="W10" i="16"/>
  <c r="W24" i="16"/>
  <c r="W15" i="16"/>
  <c r="W11" i="16"/>
  <c r="W25" i="16"/>
  <c r="W16" i="16"/>
  <c r="W8" i="16"/>
  <c r="W17" i="16"/>
  <c r="W6" i="16"/>
  <c r="W18" i="16"/>
  <c r="W19" i="16"/>
  <c r="AB26" i="16" l="1"/>
  <c r="C4" i="20" s="1"/>
  <c r="E4" i="20" s="1"/>
  <c r="C5" i="20" l="1"/>
  <c r="C8" i="20" l="1"/>
  <c r="E8" i="20" s="1"/>
  <c r="F8" i="20" s="1"/>
  <c r="E5" i="20"/>
  <c r="F4" i="20" s="1"/>
</calcChain>
</file>

<file path=xl/sharedStrings.xml><?xml version="1.0" encoding="utf-8"?>
<sst xmlns="http://schemas.openxmlformats.org/spreadsheetml/2006/main" count="496" uniqueCount="97">
  <si>
    <t>＜メタン排出量算定＞</t>
    <rPh sb="4" eb="7">
      <t>ハイシュツリョウ</t>
    </rPh>
    <rPh sb="7" eb="9">
      <t>サンテイ</t>
    </rPh>
    <phoneticPr fontId="1"/>
  </si>
  <si>
    <t>家畜種</t>
    <rPh sb="0" eb="3">
      <t>カチクシュ</t>
    </rPh>
    <phoneticPr fontId="1"/>
  </si>
  <si>
    <t>排せつ物量
（kg/頭/日）</t>
    <rPh sb="0" eb="1">
      <t>ハイ</t>
    </rPh>
    <rPh sb="3" eb="5">
      <t>ブツリョウ</t>
    </rPh>
    <rPh sb="10" eb="11">
      <t>トウ</t>
    </rPh>
    <rPh sb="12" eb="13">
      <t>ニチ</t>
    </rPh>
    <phoneticPr fontId="1"/>
  </si>
  <si>
    <t>目標年度の
飼養頭数
（頭）</t>
    <rPh sb="0" eb="4">
      <t>モクヒョウネンド</t>
    </rPh>
    <rPh sb="6" eb="8">
      <t>シヨウ</t>
    </rPh>
    <rPh sb="8" eb="10">
      <t>トウスウ</t>
    </rPh>
    <rPh sb="12" eb="13">
      <t>トウ</t>
    </rPh>
    <phoneticPr fontId="1"/>
  </si>
  <si>
    <t>目標年度の
平均飼養日数
（日）</t>
    <rPh sb="0" eb="4">
      <t>モクヒョウネンド</t>
    </rPh>
    <rPh sb="6" eb="8">
      <t>ヘイキン</t>
    </rPh>
    <rPh sb="8" eb="10">
      <t>シヨウ</t>
    </rPh>
    <rPh sb="10" eb="12">
      <t>ニッスウ</t>
    </rPh>
    <rPh sb="14" eb="15">
      <t>ヒ</t>
    </rPh>
    <phoneticPr fontId="1"/>
  </si>
  <si>
    <t>有機物含有率
（ふん）</t>
    <rPh sb="0" eb="6">
      <t>ユウキブツガンユウリツ</t>
    </rPh>
    <phoneticPr fontId="1"/>
  </si>
  <si>
    <t>有機物含有率
（尿）</t>
    <rPh sb="0" eb="6">
      <t>ユウキブツガンユウリツ</t>
    </rPh>
    <rPh sb="8" eb="9">
      <t>ニョウ</t>
    </rPh>
    <phoneticPr fontId="1"/>
  </si>
  <si>
    <t>年度当たり排せつ物中の有機物合計量（t）</t>
    <rPh sb="0" eb="2">
      <t>ネンド</t>
    </rPh>
    <rPh sb="2" eb="3">
      <t>ア</t>
    </rPh>
    <rPh sb="5" eb="6">
      <t>ハイ</t>
    </rPh>
    <rPh sb="8" eb="9">
      <t>ブツ</t>
    </rPh>
    <rPh sb="9" eb="10">
      <t>チュウ</t>
    </rPh>
    <rPh sb="11" eb="14">
      <t>ユウキブツ</t>
    </rPh>
    <rPh sb="14" eb="16">
      <t>ゴウケイ</t>
    </rPh>
    <rPh sb="16" eb="17">
      <t>リョウ</t>
    </rPh>
    <phoneticPr fontId="1"/>
  </si>
  <si>
    <t>処理区分</t>
    <rPh sb="0" eb="4">
      <t>ショリクブン</t>
    </rPh>
    <phoneticPr fontId="1"/>
  </si>
  <si>
    <t>CH4排出係数（％：t-CH4/t 有機物）</t>
    <rPh sb="3" eb="7">
      <t>ハイシュツケイスウ</t>
    </rPh>
    <rPh sb="18" eb="21">
      <t>ユウキブツ</t>
    </rPh>
    <phoneticPr fontId="1"/>
  </si>
  <si>
    <t>CH4排出量（t-CH4）
（＝（家畜種ごとの年度あたり排せつ物中の有機物合計量）＊（処理区分ごとCH4排出係数）/100）</t>
    <rPh sb="3" eb="5">
      <t>ハイシュツ</t>
    </rPh>
    <rPh sb="5" eb="6">
      <t>リョウ</t>
    </rPh>
    <rPh sb="17" eb="20">
      <t>カチクシュ</t>
    </rPh>
    <rPh sb="23" eb="25">
      <t>ネンド</t>
    </rPh>
    <rPh sb="28" eb="29">
      <t>ハイ</t>
    </rPh>
    <rPh sb="31" eb="32">
      <t>ブツ</t>
    </rPh>
    <rPh sb="32" eb="33">
      <t>チュウ</t>
    </rPh>
    <rPh sb="34" eb="37">
      <t>ユウキブツ</t>
    </rPh>
    <rPh sb="37" eb="40">
      <t>ゴウケイリョウ</t>
    </rPh>
    <rPh sb="43" eb="45">
      <t>ショリ</t>
    </rPh>
    <rPh sb="45" eb="47">
      <t>クブン</t>
    </rPh>
    <rPh sb="52" eb="56">
      <t>ハイシュツケイスウ</t>
    </rPh>
    <phoneticPr fontId="1"/>
  </si>
  <si>
    <t>ふん</t>
    <phoneticPr fontId="1"/>
  </si>
  <si>
    <t>尿</t>
    <rPh sb="0" eb="1">
      <t>ニョウ</t>
    </rPh>
    <phoneticPr fontId="1"/>
  </si>
  <si>
    <t>計</t>
    <rPh sb="0" eb="1">
      <t>ケイ</t>
    </rPh>
    <phoneticPr fontId="1"/>
  </si>
  <si>
    <t>乳用牛</t>
    <rPh sb="0" eb="3">
      <t>ニュウヨウギュウ</t>
    </rPh>
    <phoneticPr fontId="1"/>
  </si>
  <si>
    <t>肉用牛</t>
    <rPh sb="0" eb="3">
      <t>ニクヨウギュウ</t>
    </rPh>
    <phoneticPr fontId="1"/>
  </si>
  <si>
    <t>豚</t>
    <rPh sb="0" eb="1">
      <t>ブタ</t>
    </rPh>
    <phoneticPr fontId="1"/>
  </si>
  <si>
    <t>採卵鶏</t>
    <rPh sb="0" eb="3">
      <t>サイランケイ</t>
    </rPh>
    <phoneticPr fontId="1"/>
  </si>
  <si>
    <t>ブロイラー</t>
    <phoneticPr fontId="1"/>
  </si>
  <si>
    <t>搾乳牛（3産以上）</t>
    <rPh sb="0" eb="3">
      <t>サクニュウギュウ</t>
    </rPh>
    <rPh sb="5" eb="6">
      <t>サン</t>
    </rPh>
    <rPh sb="6" eb="8">
      <t>イジョウ</t>
    </rPh>
    <phoneticPr fontId="1"/>
  </si>
  <si>
    <t>天日乾燥</t>
    <rPh sb="0" eb="4">
      <t>テンピカンソウ</t>
    </rPh>
    <phoneticPr fontId="1"/>
  </si>
  <si>
    <t>搾乳牛（2産）</t>
    <rPh sb="0" eb="3">
      <t>サクニュウギュウ</t>
    </rPh>
    <rPh sb="5" eb="6">
      <t>サン</t>
    </rPh>
    <phoneticPr fontId="1"/>
  </si>
  <si>
    <t>火力乾燥</t>
    <rPh sb="0" eb="4">
      <t>カリョクカンソウ</t>
    </rPh>
    <phoneticPr fontId="1"/>
  </si>
  <si>
    <t>搾乳牛（初産）</t>
    <rPh sb="0" eb="3">
      <t>サクニュウギュウ</t>
    </rPh>
    <rPh sb="4" eb="6">
      <t>ショサン</t>
    </rPh>
    <phoneticPr fontId="1"/>
  </si>
  <si>
    <t>炭化処理</t>
    <rPh sb="0" eb="4">
      <t>タンカショリ</t>
    </rPh>
    <phoneticPr fontId="1"/>
  </si>
  <si>
    <t>－</t>
    <phoneticPr fontId="1"/>
  </si>
  <si>
    <t>乾乳牛・未経産牛</t>
    <rPh sb="0" eb="3">
      <t>カンニュウギュウ</t>
    </rPh>
    <rPh sb="4" eb="8">
      <t>ミケイサンギュウ</t>
    </rPh>
    <phoneticPr fontId="1"/>
  </si>
  <si>
    <t>開放型強制発酵（ふん）</t>
    <rPh sb="0" eb="3">
      <t>カイホウガタ</t>
    </rPh>
    <rPh sb="3" eb="5">
      <t>キョウセイ</t>
    </rPh>
    <rPh sb="5" eb="7">
      <t>ハッコウ</t>
    </rPh>
    <phoneticPr fontId="1"/>
  </si>
  <si>
    <t>育成牛（7～24カ月）</t>
    <rPh sb="0" eb="3">
      <t>イクセイギュウ</t>
    </rPh>
    <rPh sb="9" eb="10">
      <t>ゲツ</t>
    </rPh>
    <phoneticPr fontId="1"/>
  </si>
  <si>
    <t>開放型強制発酵（尿）</t>
    <rPh sb="0" eb="3">
      <t>カイホウガタ</t>
    </rPh>
    <rPh sb="3" eb="7">
      <t>キョウセイハッコウ</t>
    </rPh>
    <rPh sb="8" eb="9">
      <t>ニョウ</t>
    </rPh>
    <phoneticPr fontId="1"/>
  </si>
  <si>
    <t>育成牛（3～6カ月）</t>
    <rPh sb="0" eb="3">
      <t>イクセイギュウ</t>
    </rPh>
    <rPh sb="8" eb="9">
      <t>ゲツ</t>
    </rPh>
    <phoneticPr fontId="1"/>
  </si>
  <si>
    <t>開放型強制発酵（ふん尿混合）</t>
    <rPh sb="0" eb="3">
      <t>カイホウガタ</t>
    </rPh>
    <rPh sb="3" eb="7">
      <t>キョウセイハッコウ</t>
    </rPh>
    <rPh sb="10" eb="13">
      <t>ニョウコンゴウ</t>
    </rPh>
    <phoneticPr fontId="1"/>
  </si>
  <si>
    <t>繁殖雌牛（2歳以上）</t>
    <rPh sb="0" eb="2">
      <t>ハンショク</t>
    </rPh>
    <rPh sb="2" eb="3">
      <t>メス</t>
    </rPh>
    <rPh sb="3" eb="4">
      <t>ウシ</t>
    </rPh>
    <rPh sb="6" eb="9">
      <t>サイイジョウ</t>
    </rPh>
    <phoneticPr fontId="1"/>
  </si>
  <si>
    <t>密閉型強制発酵（ふん）</t>
    <rPh sb="0" eb="3">
      <t>ミッペイガタ</t>
    </rPh>
    <rPh sb="3" eb="7">
      <t>キョウセイハッコウ</t>
    </rPh>
    <phoneticPr fontId="1"/>
  </si>
  <si>
    <t>繁殖雌牛（7カ月～2歳未満）</t>
    <rPh sb="0" eb="4">
      <t>ハンショクメスウシ</t>
    </rPh>
    <rPh sb="7" eb="8">
      <t>ゲツ</t>
    </rPh>
    <rPh sb="10" eb="11">
      <t>サイ</t>
    </rPh>
    <rPh sb="11" eb="13">
      <t>ミマン</t>
    </rPh>
    <phoneticPr fontId="1"/>
  </si>
  <si>
    <t>密閉型強制発酵（尿）</t>
    <rPh sb="0" eb="3">
      <t>ミッペイガタ</t>
    </rPh>
    <rPh sb="3" eb="7">
      <t>キョウセイハッコウ</t>
    </rPh>
    <rPh sb="8" eb="9">
      <t>ニョウ</t>
    </rPh>
    <phoneticPr fontId="1"/>
  </si>
  <si>
    <t>繁殖雌牛（3か月～6カ月）</t>
    <rPh sb="0" eb="4">
      <t>ハンショクメスウシ</t>
    </rPh>
    <rPh sb="7" eb="8">
      <t>ゲツ</t>
    </rPh>
    <rPh sb="11" eb="12">
      <t>ゲツ</t>
    </rPh>
    <phoneticPr fontId="1"/>
  </si>
  <si>
    <t>密閉型強制発酵（ふん尿混合）</t>
    <rPh sb="0" eb="3">
      <t>ミッペイガタ</t>
    </rPh>
    <rPh sb="3" eb="7">
      <t>キョウセイハッコウ</t>
    </rPh>
    <rPh sb="10" eb="13">
      <t>ニョウコンゴウ</t>
    </rPh>
    <phoneticPr fontId="1"/>
  </si>
  <si>
    <t>肥育牛・雄（1歳以上）</t>
    <rPh sb="0" eb="2">
      <t>ヒイク</t>
    </rPh>
    <rPh sb="2" eb="3">
      <t>ギュウ</t>
    </rPh>
    <rPh sb="4" eb="5">
      <t>オス</t>
    </rPh>
    <rPh sb="7" eb="10">
      <t>サイイジョウ</t>
    </rPh>
    <phoneticPr fontId="1"/>
  </si>
  <si>
    <t>堆積発酵</t>
    <rPh sb="0" eb="4">
      <t>タイセキハッコウ</t>
    </rPh>
    <phoneticPr fontId="1"/>
  </si>
  <si>
    <t>肥育牛・雄（7カ月～1歳未満）</t>
    <rPh sb="0" eb="3">
      <t>ヒイクギュウ</t>
    </rPh>
    <rPh sb="4" eb="5">
      <t>オス</t>
    </rPh>
    <rPh sb="8" eb="9">
      <t>ゲツ</t>
    </rPh>
    <rPh sb="11" eb="14">
      <t>サイミマン</t>
    </rPh>
    <phoneticPr fontId="1"/>
  </si>
  <si>
    <t>焼却</t>
    <rPh sb="0" eb="2">
      <t>ショウキャク</t>
    </rPh>
    <phoneticPr fontId="1"/>
  </si>
  <si>
    <t>肥育牛・雄（3か月～6カ月）</t>
    <rPh sb="0" eb="3">
      <t>ヒイクギュウ</t>
    </rPh>
    <rPh sb="4" eb="5">
      <t>オス</t>
    </rPh>
    <rPh sb="8" eb="9">
      <t>ゲツ</t>
    </rPh>
    <rPh sb="12" eb="13">
      <t>ゲツ</t>
    </rPh>
    <phoneticPr fontId="1"/>
  </si>
  <si>
    <t>浄化</t>
    <rPh sb="0" eb="2">
      <t>ジョウカ</t>
    </rPh>
    <phoneticPr fontId="1"/>
  </si>
  <si>
    <t>肥育牛・雌（1歳以上）</t>
    <rPh sb="0" eb="3">
      <t>ヒイクギュウ</t>
    </rPh>
    <rPh sb="4" eb="5">
      <t>メス</t>
    </rPh>
    <rPh sb="7" eb="8">
      <t>サイ</t>
    </rPh>
    <rPh sb="8" eb="10">
      <t>イジョウ</t>
    </rPh>
    <phoneticPr fontId="1"/>
  </si>
  <si>
    <t>貯留</t>
    <rPh sb="0" eb="2">
      <t>チョリュウ</t>
    </rPh>
    <phoneticPr fontId="1"/>
  </si>
  <si>
    <t>肥育牛・雌（7カ月～1歳未満）</t>
    <rPh sb="0" eb="3">
      <t>ヒイクギュウ</t>
    </rPh>
    <rPh sb="4" eb="5">
      <t>メス</t>
    </rPh>
    <rPh sb="8" eb="9">
      <t>ゲツ</t>
    </rPh>
    <rPh sb="11" eb="14">
      <t>サイミマン</t>
    </rPh>
    <phoneticPr fontId="1"/>
  </si>
  <si>
    <t>貯留（1カ月以内）</t>
    <rPh sb="0" eb="2">
      <t>チョリュウ</t>
    </rPh>
    <rPh sb="5" eb="8">
      <t>ゲツイナイ</t>
    </rPh>
    <phoneticPr fontId="1"/>
  </si>
  <si>
    <t>肥育牛・雌（3か月～6カ月）</t>
    <rPh sb="0" eb="2">
      <t>ヒイク</t>
    </rPh>
    <rPh sb="2" eb="3">
      <t>ウシ</t>
    </rPh>
    <rPh sb="4" eb="5">
      <t>メス</t>
    </rPh>
    <rPh sb="8" eb="9">
      <t>ゲツ</t>
    </rPh>
    <rPh sb="12" eb="13">
      <t>ゲツ</t>
    </rPh>
    <phoneticPr fontId="1"/>
  </si>
  <si>
    <t>貯留（1カ月超）</t>
    <rPh sb="0" eb="2">
      <t>チョリュウ</t>
    </rPh>
    <rPh sb="5" eb="6">
      <t>ゲツ</t>
    </rPh>
    <rPh sb="6" eb="7">
      <t>コ</t>
    </rPh>
    <phoneticPr fontId="1"/>
  </si>
  <si>
    <t>乳用種（7カ月以上）</t>
    <rPh sb="0" eb="3">
      <t>ニュウヨウシュ</t>
    </rPh>
    <rPh sb="6" eb="7">
      <t>ゲツ</t>
    </rPh>
    <rPh sb="7" eb="9">
      <t>イジョウ</t>
    </rPh>
    <phoneticPr fontId="1"/>
  </si>
  <si>
    <t>メタン発酵（ふん）</t>
    <rPh sb="3" eb="5">
      <t>ハッコウ</t>
    </rPh>
    <phoneticPr fontId="1"/>
  </si>
  <si>
    <t>乳用種（3か月～6カ月）</t>
    <rPh sb="0" eb="3">
      <t>ニュウヨウシュ</t>
    </rPh>
    <rPh sb="6" eb="7">
      <t>ゲツ</t>
    </rPh>
    <rPh sb="10" eb="11">
      <t>ゲツ</t>
    </rPh>
    <phoneticPr fontId="1"/>
  </si>
  <si>
    <t>メタン発酵（尿・ふん尿混合）</t>
    <rPh sb="3" eb="5">
      <t>ハッコウ</t>
    </rPh>
    <rPh sb="6" eb="7">
      <t>ニョウ</t>
    </rPh>
    <rPh sb="10" eb="11">
      <t>ニョウ</t>
    </rPh>
    <rPh sb="11" eb="13">
      <t>コンゴウ</t>
    </rPh>
    <phoneticPr fontId="1"/>
  </si>
  <si>
    <t>交雑種（7カ月以上）</t>
    <rPh sb="0" eb="3">
      <t>コウザツシュ</t>
    </rPh>
    <rPh sb="6" eb="9">
      <t>ゲツイジョウ</t>
    </rPh>
    <phoneticPr fontId="1"/>
  </si>
  <si>
    <t>産業廃棄物処理</t>
    <rPh sb="0" eb="5">
      <t>サンギョウハイキブツ</t>
    </rPh>
    <rPh sb="5" eb="7">
      <t>ショリ</t>
    </rPh>
    <phoneticPr fontId="1"/>
  </si>
  <si>
    <t>交雑種（3か月～6カ月）</t>
    <rPh sb="0" eb="3">
      <t>コウザツシュ</t>
    </rPh>
    <rPh sb="6" eb="7">
      <t>ゲツ</t>
    </rPh>
    <rPh sb="10" eb="11">
      <t>ゲツ</t>
    </rPh>
    <phoneticPr fontId="1"/>
  </si>
  <si>
    <t>放牧</t>
    <rPh sb="0" eb="2">
      <t>ホウボク</t>
    </rPh>
    <phoneticPr fontId="1"/>
  </si>
  <si>
    <t>肥育豚</t>
    <rPh sb="0" eb="2">
      <t>ヒイク</t>
    </rPh>
    <rPh sb="2" eb="3">
      <t>ブタ</t>
    </rPh>
    <phoneticPr fontId="1"/>
  </si>
  <si>
    <t>その他（ふん）</t>
    <rPh sb="2" eb="3">
      <t>ホカ</t>
    </rPh>
    <phoneticPr fontId="1"/>
  </si>
  <si>
    <t>繁殖豚</t>
    <rPh sb="0" eb="3">
      <t>ハンショクブタ</t>
    </rPh>
    <phoneticPr fontId="1"/>
  </si>
  <si>
    <t>その他（尿・ふん尿混合）</t>
    <rPh sb="2" eb="3">
      <t>ホカ</t>
    </rPh>
    <rPh sb="4" eb="5">
      <t>ニョウ</t>
    </rPh>
    <rPh sb="8" eb="9">
      <t>ニョウ</t>
    </rPh>
    <rPh sb="9" eb="11">
      <t>コンゴウ</t>
    </rPh>
    <phoneticPr fontId="1"/>
  </si>
  <si>
    <t>成鶏</t>
    <rPh sb="0" eb="2">
      <t>セイケイ</t>
    </rPh>
    <phoneticPr fontId="1"/>
  </si>
  <si>
    <t>―</t>
    <phoneticPr fontId="1"/>
  </si>
  <si>
    <t>雛</t>
    <rPh sb="0" eb="1">
      <t>ヒナ</t>
    </rPh>
    <phoneticPr fontId="1"/>
  </si>
  <si>
    <t>＜一酸化二窒素排出量算定＞</t>
    <rPh sb="1" eb="4">
      <t>イッサンカ</t>
    </rPh>
    <rPh sb="4" eb="7">
      <t>ニチッソ</t>
    </rPh>
    <rPh sb="7" eb="12">
      <t>ハイシュツリョウサンテイ</t>
    </rPh>
    <phoneticPr fontId="1"/>
  </si>
  <si>
    <t>排せつ物中窒素量
（g-N/頭/日）</t>
    <rPh sb="0" eb="1">
      <t>ハイ</t>
    </rPh>
    <rPh sb="4" eb="5">
      <t>チュウ</t>
    </rPh>
    <rPh sb="5" eb="7">
      <t>チッソ</t>
    </rPh>
    <rPh sb="7" eb="8">
      <t>リョウ</t>
    </rPh>
    <rPh sb="14" eb="15">
      <t>トウ</t>
    </rPh>
    <rPh sb="16" eb="17">
      <t>ニチ</t>
    </rPh>
    <phoneticPr fontId="1"/>
  </si>
  <si>
    <t>目標年度の
平均飼養日数
（日）</t>
    <rPh sb="0" eb="4">
      <t>モクヒョウネンド</t>
    </rPh>
    <rPh sb="6" eb="8">
      <t>ヘイキン</t>
    </rPh>
    <rPh sb="8" eb="12">
      <t>シヨウニッスウ</t>
    </rPh>
    <rPh sb="14" eb="15">
      <t>ヒ</t>
    </rPh>
    <phoneticPr fontId="1"/>
  </si>
  <si>
    <t>家畜種ごとの1年あたり排出物中の窒素量（t-N）</t>
    <rPh sb="0" eb="2">
      <t>カチク</t>
    </rPh>
    <rPh sb="2" eb="3">
      <t>シュ</t>
    </rPh>
    <rPh sb="7" eb="8">
      <t>ネン</t>
    </rPh>
    <rPh sb="11" eb="13">
      <t>ハイシュツ</t>
    </rPh>
    <rPh sb="13" eb="14">
      <t>ブツ</t>
    </rPh>
    <rPh sb="14" eb="15">
      <t>チュウ</t>
    </rPh>
    <rPh sb="16" eb="18">
      <t>チッソ</t>
    </rPh>
    <rPh sb="18" eb="19">
      <t>リョウ</t>
    </rPh>
    <phoneticPr fontId="1"/>
  </si>
  <si>
    <t>N2O排出係数（％：t-N2O-N/t -N）</t>
    <rPh sb="3" eb="7">
      <t>ハイシュツケイスウ</t>
    </rPh>
    <phoneticPr fontId="1"/>
  </si>
  <si>
    <t>N2O排出量（t-N2O）
（＝（家畜種ごとの年度あたりの排せつ物中の窒素量）＊（処理区分ごとN2O排出係数）/100*44/28）</t>
    <rPh sb="3" eb="5">
      <t>ハイシュツ</t>
    </rPh>
    <rPh sb="5" eb="6">
      <t>リョウ</t>
    </rPh>
    <rPh sb="17" eb="20">
      <t>カチクシュ</t>
    </rPh>
    <rPh sb="23" eb="25">
      <t>ネンド</t>
    </rPh>
    <rPh sb="29" eb="30">
      <t>ハイ</t>
    </rPh>
    <rPh sb="33" eb="34">
      <t>チュウ</t>
    </rPh>
    <rPh sb="35" eb="37">
      <t>チッソ</t>
    </rPh>
    <rPh sb="37" eb="38">
      <t>リョウ</t>
    </rPh>
    <rPh sb="41" eb="43">
      <t>ショリ</t>
    </rPh>
    <rPh sb="43" eb="45">
      <t>クブン</t>
    </rPh>
    <rPh sb="50" eb="54">
      <t>ハイシュツケイスウ</t>
    </rPh>
    <phoneticPr fontId="1"/>
  </si>
  <si>
    <t>貯留（1か月以内）</t>
    <rPh sb="0" eb="2">
      <t>チョリュウ</t>
    </rPh>
    <rPh sb="5" eb="8">
      <t>ゲツイナイ</t>
    </rPh>
    <phoneticPr fontId="1"/>
  </si>
  <si>
    <t>貯留（1か月超）</t>
    <rPh sb="0" eb="2">
      <t>チョリュウ</t>
    </rPh>
    <rPh sb="5" eb="6">
      <t>ゲツ</t>
    </rPh>
    <rPh sb="6" eb="7">
      <t>コ</t>
    </rPh>
    <phoneticPr fontId="1"/>
  </si>
  <si>
    <t>BOD</t>
    <phoneticPr fontId="1"/>
  </si>
  <si>
    <t>Ｔ－Ｎ</t>
    <phoneticPr fontId="1"/>
  </si>
  <si>
    <t>CH4</t>
    <phoneticPr fontId="1"/>
  </si>
  <si>
    <t xml:space="preserve"> →CO2換算</t>
    <phoneticPr fontId="1"/>
  </si>
  <si>
    <t>N2O</t>
    <phoneticPr fontId="1"/>
  </si>
  <si>
    <t>－</t>
  </si>
  <si>
    <t>-</t>
    <phoneticPr fontId="1"/>
  </si>
  <si>
    <t>該当するものにチェック</t>
    <rPh sb="0" eb="2">
      <t>ガイトウ</t>
    </rPh>
    <phoneticPr fontId="1"/>
  </si>
  <si>
    <t>事業実施前年度の
飼養頭数
（頭）</t>
    <rPh sb="0" eb="2">
      <t>ジギョウ</t>
    </rPh>
    <rPh sb="2" eb="4">
      <t>ジッシ</t>
    </rPh>
    <rPh sb="4" eb="7">
      <t>ゼンネンド</t>
    </rPh>
    <rPh sb="9" eb="11">
      <t>シヨウ</t>
    </rPh>
    <rPh sb="11" eb="13">
      <t>トウスウ</t>
    </rPh>
    <rPh sb="15" eb="16">
      <t>トウ</t>
    </rPh>
    <phoneticPr fontId="1"/>
  </si>
  <si>
    <t>事業実施前年度の
平均飼養日数
（日）</t>
    <rPh sb="0" eb="2">
      <t>ジギョウ</t>
    </rPh>
    <rPh sb="2" eb="4">
      <t>ジッシ</t>
    </rPh>
    <rPh sb="4" eb="7">
      <t>ゼンネンド</t>
    </rPh>
    <rPh sb="9" eb="11">
      <t>ヘイキン</t>
    </rPh>
    <rPh sb="11" eb="13">
      <t>シヨウ</t>
    </rPh>
    <rPh sb="13" eb="15">
      <t>ニッスウ</t>
    </rPh>
    <rPh sb="17" eb="18">
      <t>ヒ</t>
    </rPh>
    <phoneticPr fontId="1"/>
  </si>
  <si>
    <t>(ii)事業実施前年度の排せつ物管理に伴うCH4排出量</t>
    <rPh sb="4" eb="6">
      <t>ジギョウ</t>
    </rPh>
    <rPh sb="6" eb="8">
      <t>ジッシ</t>
    </rPh>
    <rPh sb="8" eb="11">
      <t>ゼンネンド</t>
    </rPh>
    <rPh sb="12" eb="13">
      <t>ハイ</t>
    </rPh>
    <rPh sb="15" eb="18">
      <t>ブツカンリ</t>
    </rPh>
    <rPh sb="19" eb="20">
      <t>トモナ</t>
    </rPh>
    <rPh sb="24" eb="26">
      <t>ハイシュツ</t>
    </rPh>
    <rPh sb="26" eb="27">
      <t>リョウ</t>
    </rPh>
    <phoneticPr fontId="1"/>
  </si>
  <si>
    <t>(i)事業実施前年度における家畜種ごとの排せつ物中の有機物合計量</t>
    <rPh sb="3" eb="5">
      <t>ジギョウ</t>
    </rPh>
    <rPh sb="5" eb="7">
      <t>ジッシ</t>
    </rPh>
    <rPh sb="7" eb="10">
      <t>ゼンネンド</t>
    </rPh>
    <rPh sb="24" eb="25">
      <t>チュウ</t>
    </rPh>
    <rPh sb="26" eb="29">
      <t>ユウキブツ</t>
    </rPh>
    <rPh sb="29" eb="31">
      <t>ゴウケイ</t>
    </rPh>
    <phoneticPr fontId="1"/>
  </si>
  <si>
    <t>(i)事業実施前年度における家畜種ごとの排せつ物中窒素合計量</t>
    <rPh sb="3" eb="5">
      <t>ジギョウ</t>
    </rPh>
    <rPh sb="5" eb="7">
      <t>ジッシ</t>
    </rPh>
    <rPh sb="7" eb="10">
      <t>ゼンネンド</t>
    </rPh>
    <rPh sb="24" eb="25">
      <t>チュウ</t>
    </rPh>
    <rPh sb="25" eb="27">
      <t>チッソ</t>
    </rPh>
    <rPh sb="27" eb="29">
      <t>ゴウケイ</t>
    </rPh>
    <rPh sb="29" eb="30">
      <t>リョウ</t>
    </rPh>
    <phoneticPr fontId="1"/>
  </si>
  <si>
    <t>(ii)事業実施前年度の排せつ物管理に伴うN2O排出量</t>
    <rPh sb="4" eb="9">
      <t>ジギョウジッシマエ</t>
    </rPh>
    <rPh sb="9" eb="11">
      <t>ネンド</t>
    </rPh>
    <rPh sb="12" eb="13">
      <t>ハイ</t>
    </rPh>
    <phoneticPr fontId="1"/>
  </si>
  <si>
    <t>（ⅴ)温室効果ガス削減効果</t>
    <rPh sb="3" eb="7">
      <t>オンシツコウカ</t>
    </rPh>
    <rPh sb="9" eb="11">
      <t>サクゲン</t>
    </rPh>
    <rPh sb="11" eb="13">
      <t>コウカ</t>
    </rPh>
    <phoneticPr fontId="1"/>
  </si>
  <si>
    <t>(ⅲ)目標年度における家畜種ごとの排せつ物中の有機物合計量</t>
    <rPh sb="3" eb="7">
      <t>モクヒョウネンド</t>
    </rPh>
    <rPh sb="21" eb="22">
      <t>チュウ</t>
    </rPh>
    <rPh sb="23" eb="26">
      <t>ユウキブツ</t>
    </rPh>
    <rPh sb="26" eb="28">
      <t>ゴウケイ</t>
    </rPh>
    <phoneticPr fontId="1"/>
  </si>
  <si>
    <t>(ⅳ)目標年度の排せつ物管理に伴うCH4排出量</t>
    <rPh sb="3" eb="5">
      <t>モクヒョウ</t>
    </rPh>
    <rPh sb="5" eb="7">
      <t>ネンド</t>
    </rPh>
    <rPh sb="8" eb="9">
      <t>ハイ</t>
    </rPh>
    <rPh sb="11" eb="14">
      <t>ブツカンリ</t>
    </rPh>
    <rPh sb="15" eb="16">
      <t>トモナ</t>
    </rPh>
    <rPh sb="20" eb="22">
      <t>ハイシュツ</t>
    </rPh>
    <rPh sb="22" eb="23">
      <t>リョウ</t>
    </rPh>
    <phoneticPr fontId="1"/>
  </si>
  <si>
    <t>(ⅳ)目標年度の排せつ物管理に伴うN2O排出量</t>
    <rPh sb="3" eb="7">
      <t>モクヒョウネンド</t>
    </rPh>
    <rPh sb="8" eb="9">
      <t>ハイ</t>
    </rPh>
    <phoneticPr fontId="1"/>
  </si>
  <si>
    <t>(ⅲ)目標年度における家畜種ごとの排せつ物中窒素合計量</t>
    <rPh sb="3" eb="7">
      <t>モクヒョウネンド</t>
    </rPh>
    <rPh sb="21" eb="22">
      <t>チュウ</t>
    </rPh>
    <rPh sb="22" eb="24">
      <t>チッソ</t>
    </rPh>
    <rPh sb="24" eb="26">
      <t>ゴウケイ</t>
    </rPh>
    <rPh sb="26" eb="27">
      <t>リョウ</t>
    </rPh>
    <phoneticPr fontId="1"/>
  </si>
  <si>
    <t>削減量（t/頭）</t>
    <rPh sb="0" eb="3">
      <t>サクゲンリョウ</t>
    </rPh>
    <rPh sb="6" eb="7">
      <t>トウ</t>
    </rPh>
    <phoneticPr fontId="1"/>
  </si>
  <si>
    <t>削減率（％）</t>
    <rPh sb="0" eb="3">
      <t>サクゲンリツ</t>
    </rPh>
    <phoneticPr fontId="1"/>
  </si>
  <si>
    <t>GHG排出量合計(CO2換算)
(CH4＋N2O)</t>
    <rPh sb="3" eb="6">
      <t>ハイシュツリョウ</t>
    </rPh>
    <rPh sb="6" eb="8">
      <t>ゴウケイ</t>
    </rPh>
    <rPh sb="12" eb="14">
      <t>カンサン</t>
    </rPh>
    <phoneticPr fontId="1"/>
  </si>
  <si>
    <r>
      <rPr>
        <sz val="11"/>
        <color rgb="FFFF0000"/>
        <rFont val="ＭＳ ゴシック"/>
        <family val="3"/>
        <charset val="128"/>
      </rPr>
      <t>【現状値】</t>
    </r>
    <r>
      <rPr>
        <sz val="11"/>
        <color theme="1"/>
        <rFont val="ＭＳ ゴシック"/>
        <family val="3"/>
        <charset val="128"/>
      </rPr>
      <t xml:space="preserve">
事業実施前年度の
排</t>
    </r>
    <r>
      <rPr>
        <sz val="11"/>
        <color rgb="FFFF0000"/>
        <rFont val="ＭＳ ゴシック"/>
        <family val="3"/>
        <charset val="128"/>
      </rPr>
      <t>せつ</t>
    </r>
    <r>
      <rPr>
        <sz val="11"/>
        <color theme="1"/>
        <rFont val="ＭＳ ゴシック"/>
        <family val="3"/>
        <charset val="128"/>
      </rPr>
      <t>物管理に伴う排出量（t</t>
    </r>
    <r>
      <rPr>
        <sz val="11"/>
        <color rgb="FFFF0000"/>
        <rFont val="ＭＳ ゴシック"/>
        <family val="3"/>
        <charset val="128"/>
      </rPr>
      <t>-CO2</t>
    </r>
    <r>
      <rPr>
        <sz val="11"/>
        <color theme="1"/>
        <rFont val="ＭＳ ゴシック"/>
        <family val="3"/>
        <charset val="128"/>
      </rPr>
      <t>/頭）</t>
    </r>
    <rPh sb="1" eb="4">
      <t>ゲンジョウチ</t>
    </rPh>
    <rPh sb="6" eb="8">
      <t>ジギョウ</t>
    </rPh>
    <rPh sb="8" eb="10">
      <t>ジッシ</t>
    </rPh>
    <rPh sb="10" eb="13">
      <t>ゼンネンド</t>
    </rPh>
    <rPh sb="15" eb="16">
      <t>ハイ</t>
    </rPh>
    <rPh sb="18" eb="19">
      <t>ブツ</t>
    </rPh>
    <rPh sb="19" eb="21">
      <t>カンリ</t>
    </rPh>
    <rPh sb="22" eb="23">
      <t>トモナ</t>
    </rPh>
    <rPh sb="24" eb="27">
      <t>ハイシュツリョウ</t>
    </rPh>
    <rPh sb="34" eb="35">
      <t>トウ</t>
    </rPh>
    <phoneticPr fontId="1"/>
  </si>
  <si>
    <r>
      <rPr>
        <sz val="11"/>
        <color rgb="FFFF0000"/>
        <rFont val="ＭＳ ゴシック"/>
        <family val="3"/>
        <charset val="128"/>
      </rPr>
      <t>【目標値】</t>
    </r>
    <r>
      <rPr>
        <sz val="11"/>
        <color theme="1"/>
        <rFont val="ＭＳ ゴシック"/>
        <family val="3"/>
        <charset val="128"/>
      </rPr>
      <t xml:space="preserve">
目標年度の
排せつ物管理に伴う排出量（t</t>
    </r>
    <r>
      <rPr>
        <sz val="11"/>
        <color rgb="FFFF0000"/>
        <rFont val="ＭＳ ゴシック"/>
        <family val="3"/>
        <charset val="128"/>
      </rPr>
      <t>-CO2</t>
    </r>
    <r>
      <rPr>
        <sz val="11"/>
        <color theme="1"/>
        <rFont val="ＭＳ ゴシック"/>
        <family val="3"/>
        <charset val="128"/>
      </rPr>
      <t>/頭）</t>
    </r>
    <rPh sb="1" eb="4">
      <t>モクヒョウチ</t>
    </rPh>
    <rPh sb="6" eb="8">
      <t>モクヒョウ</t>
    </rPh>
    <rPh sb="8" eb="10">
      <t>ネンド</t>
    </rPh>
    <rPh sb="12" eb="13">
      <t>ハイ</t>
    </rPh>
    <rPh sb="15" eb="18">
      <t>ブツカンリ</t>
    </rPh>
    <rPh sb="19" eb="20">
      <t>トモナ</t>
    </rPh>
    <rPh sb="21" eb="24">
      <t>ハイシュツリョウ</t>
    </rPh>
    <rPh sb="31" eb="3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</si>
</sst>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;[Red]\-#,##0.000"/>
    <numFmt numFmtId="178" formatCode="0.0000"/>
    <numFmt numFmtId="179" formatCode="0.00000"/>
    <numFmt numFmtId="180" formatCode="0.0000_ "/>
    <numFmt numFmtId="181" formatCode="0.0000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vertical="center" wrapText="1"/>
    </xf>
    <xf numFmtId="38" fontId="2" fillId="2" borderId="4" xfId="1" applyFont="1" applyFill="1" applyBorder="1" applyProtection="1">
      <alignment vertical="center"/>
      <protection locked="0"/>
    </xf>
    <xf numFmtId="38" fontId="2" fillId="2" borderId="14" xfId="1" applyFont="1" applyFill="1" applyBorder="1" applyProtection="1">
      <alignment vertical="center"/>
      <protection locked="0"/>
    </xf>
    <xf numFmtId="38" fontId="2" fillId="2" borderId="5" xfId="1" applyFont="1" applyFill="1" applyBorder="1" applyProtection="1">
      <alignment vertical="center"/>
      <protection locked="0"/>
    </xf>
    <xf numFmtId="38" fontId="2" fillId="2" borderId="6" xfId="1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40" fontId="2" fillId="0" borderId="4" xfId="1" applyNumberFormat="1" applyFont="1" applyFill="1" applyBorder="1" applyProtection="1">
      <alignment vertical="center"/>
    </xf>
    <xf numFmtId="40" fontId="2" fillId="0" borderId="6" xfId="1" applyNumberFormat="1" applyFont="1" applyFill="1" applyBorder="1" applyProtection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2" fontId="2" fillId="0" borderId="6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40" fontId="2" fillId="0" borderId="6" xfId="1" applyNumberFormat="1" applyFont="1" applyFill="1" applyBorder="1" applyAlignment="1" applyProtection="1">
      <alignment horizontal="right" vertical="center"/>
    </xf>
    <xf numFmtId="2" fontId="2" fillId="0" borderId="1" xfId="0" applyNumberFormat="1" applyFont="1" applyBorder="1">
      <alignment vertical="center"/>
    </xf>
    <xf numFmtId="38" fontId="2" fillId="0" borderId="4" xfId="1" applyFont="1" applyFill="1" applyBorder="1" applyAlignment="1" applyProtection="1">
      <alignment horizontal="right" vertical="center"/>
    </xf>
    <xf numFmtId="38" fontId="2" fillId="0" borderId="0" xfId="1" applyFont="1" applyFill="1" applyProtection="1">
      <alignment vertical="center"/>
    </xf>
    <xf numFmtId="40" fontId="2" fillId="0" borderId="0" xfId="1" applyNumberFormat="1" applyFont="1" applyFill="1" applyBorder="1" applyProtection="1">
      <alignment vertical="center"/>
    </xf>
    <xf numFmtId="38" fontId="2" fillId="0" borderId="0" xfId="1" applyFont="1" applyFill="1" applyBorder="1" applyAlignment="1" applyProtection="1">
      <alignment horizontal="right" vertical="center"/>
    </xf>
    <xf numFmtId="0" fontId="2" fillId="2" borderId="6" xfId="0" applyFont="1" applyFill="1" applyBorder="1" applyProtection="1">
      <alignment vertical="center"/>
      <protection locked="0"/>
    </xf>
    <xf numFmtId="178" fontId="2" fillId="0" borderId="6" xfId="0" applyNumberFormat="1" applyFont="1" applyBorder="1" applyAlignment="1">
      <alignment vertical="center" wrapText="1"/>
    </xf>
    <xf numFmtId="179" fontId="2" fillId="0" borderId="6" xfId="0" applyNumberFormat="1" applyFont="1" applyBorder="1" applyAlignment="1">
      <alignment vertical="center" wrapText="1"/>
    </xf>
    <xf numFmtId="38" fontId="2" fillId="0" borderId="4" xfId="1" applyFont="1" applyFill="1" applyBorder="1" applyProtection="1">
      <alignment vertical="center"/>
    </xf>
    <xf numFmtId="38" fontId="2" fillId="0" borderId="6" xfId="1" applyFont="1" applyFill="1" applyBorder="1" applyProtection="1">
      <alignment vertical="center"/>
    </xf>
    <xf numFmtId="180" fontId="2" fillId="0" borderId="6" xfId="0" applyNumberFormat="1" applyFont="1" applyBorder="1" applyAlignment="1">
      <alignment vertical="center" wrapText="1"/>
    </xf>
    <xf numFmtId="181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181" fontId="2" fillId="3" borderId="6" xfId="0" applyNumberFormat="1" applyFont="1" applyFill="1" applyBorder="1">
      <alignment vertical="center"/>
    </xf>
    <xf numFmtId="0" fontId="6" fillId="0" borderId="0" xfId="0" applyFont="1" applyAlignment="1">
      <alignment vertical="center" wrapText="1"/>
    </xf>
    <xf numFmtId="181" fontId="2" fillId="3" borderId="16" xfId="0" applyNumberFormat="1" applyFont="1" applyFill="1" applyBorder="1" applyAlignment="1">
      <alignment vertical="center" wrapText="1"/>
    </xf>
    <xf numFmtId="9" fontId="2" fillId="3" borderId="6" xfId="0" applyNumberFormat="1" applyFont="1" applyFill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0" fontId="2" fillId="0" borderId="13" xfId="1" applyNumberFormat="1" applyFont="1" applyFill="1" applyBorder="1" applyAlignment="1" applyProtection="1">
      <alignment horizontal="right" vertical="center"/>
    </xf>
    <xf numFmtId="40" fontId="2" fillId="0" borderId="14" xfId="1" applyNumberFormat="1" applyFont="1" applyFill="1" applyBorder="1" applyAlignment="1" applyProtection="1">
      <alignment horizontal="right" vertical="center"/>
    </xf>
    <xf numFmtId="40" fontId="2" fillId="0" borderId="10" xfId="1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 applyProtection="1">
      <alignment horizontal="right" vertical="center"/>
    </xf>
    <xf numFmtId="176" fontId="2" fillId="0" borderId="14" xfId="1" applyNumberFormat="1" applyFont="1" applyFill="1" applyBorder="1" applyAlignment="1" applyProtection="1">
      <alignment horizontal="right" vertical="center"/>
    </xf>
    <xf numFmtId="176" fontId="2" fillId="0" borderId="10" xfId="1" applyNumberFormat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horizontal="right" vertical="center"/>
    </xf>
    <xf numFmtId="38" fontId="2" fillId="0" borderId="10" xfId="1" applyFont="1" applyFill="1" applyBorder="1" applyAlignment="1" applyProtection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13" xfId="0" applyNumberFormat="1" applyFont="1" applyBorder="1">
      <alignment vertical="center"/>
    </xf>
    <xf numFmtId="9" fontId="2" fillId="0" borderId="10" xfId="0" applyNumberFormat="1" applyFont="1" applyBorder="1">
      <alignment vertical="center"/>
    </xf>
    <xf numFmtId="9" fontId="2" fillId="0" borderId="14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44E6-45BD-45F1-94D6-CE0C9A9BC9DE}">
  <sheetPr>
    <pageSetUpPr fitToPage="1"/>
  </sheetPr>
  <dimension ref="A1:AC81"/>
  <sheetViews>
    <sheetView tabSelected="1" view="pageBreakPreview" topLeftCell="G1" zoomScale="85" zoomScaleNormal="90" zoomScaleSheetLayoutView="85" workbookViewId="0">
      <selection activeCell="Q5" sqref="Q5"/>
    </sheetView>
  </sheetViews>
  <sheetFormatPr defaultColWidth="8.75" defaultRowHeight="13.5" x14ac:dyDescent="0.4"/>
  <cols>
    <col min="1" max="1" width="4.625" style="1" customWidth="1"/>
    <col min="2" max="2" width="11.75" style="1" customWidth="1"/>
    <col min="3" max="3" width="29.375" style="1" bestFit="1" customWidth="1"/>
    <col min="4" max="4" width="12.875" style="1" customWidth="1"/>
    <col min="5" max="5" width="13" style="1" customWidth="1"/>
    <col min="6" max="7" width="19.25" style="1" customWidth="1"/>
    <col min="8" max="8" width="7.25" style="1" hidden="1" customWidth="1"/>
    <col min="9" max="10" width="9.375" style="1" customWidth="1"/>
    <col min="11" max="11" width="13" style="1" customWidth="1"/>
    <col min="12" max="12" width="14.5" style="1" customWidth="1"/>
    <col min="13" max="13" width="12.125" style="1" customWidth="1"/>
    <col min="14" max="14" width="14.375" style="1" customWidth="1"/>
    <col min="15" max="15" width="2.875" style="1" customWidth="1"/>
    <col min="16" max="16" width="29.25" style="1" customWidth="1"/>
    <col min="17" max="17" width="6.625" style="1" customWidth="1"/>
    <col min="18" max="21" width="8.75" style="1"/>
    <col min="22" max="22" width="11.625" style="1" bestFit="1" customWidth="1"/>
    <col min="23" max="23" width="9.25" style="1" customWidth="1"/>
    <col min="24" max="25" width="8.75" style="1"/>
    <col min="26" max="26" width="10.875" style="1" customWidth="1"/>
    <col min="27" max="27" width="11.875" style="1" customWidth="1"/>
    <col min="28" max="28" width="16.625" style="1" bestFit="1" customWidth="1"/>
    <col min="29" max="29" width="13.625" style="1" customWidth="1"/>
    <col min="30" max="16384" width="8.75" style="1"/>
  </cols>
  <sheetData>
    <row r="1" spans="1:29" ht="36.75" customHeight="1" x14ac:dyDescent="0.4">
      <c r="B1" s="7" t="s">
        <v>0</v>
      </c>
    </row>
    <row r="2" spans="1:29" ht="19.5" customHeight="1" x14ac:dyDescent="0.4">
      <c r="B2" s="1" t="s">
        <v>84</v>
      </c>
      <c r="P2" s="1" t="s">
        <v>83</v>
      </c>
    </row>
    <row r="3" spans="1:29" ht="47.25" customHeight="1" thickBot="1" x14ac:dyDescent="0.45">
      <c r="A3" s="8"/>
      <c r="B3" s="47" t="s">
        <v>1</v>
      </c>
      <c r="C3" s="48"/>
      <c r="D3" s="51" t="s">
        <v>2</v>
      </c>
      <c r="E3" s="52"/>
      <c r="F3" s="53" t="s">
        <v>81</v>
      </c>
      <c r="G3" s="53" t="s">
        <v>82</v>
      </c>
      <c r="H3" s="53"/>
      <c r="I3" s="53" t="s">
        <v>5</v>
      </c>
      <c r="J3" s="53" t="s">
        <v>6</v>
      </c>
      <c r="K3" s="54" t="s">
        <v>7</v>
      </c>
      <c r="L3" s="55"/>
      <c r="M3" s="55"/>
      <c r="N3" s="56"/>
      <c r="O3" s="10"/>
      <c r="P3" s="46" t="s">
        <v>8</v>
      </c>
      <c r="Q3" s="63" t="s">
        <v>80</v>
      </c>
      <c r="R3" s="46" t="s">
        <v>9</v>
      </c>
      <c r="S3" s="46"/>
      <c r="T3" s="46"/>
      <c r="U3" s="46"/>
      <c r="V3" s="46"/>
      <c r="W3" s="65" t="s">
        <v>10</v>
      </c>
      <c r="X3" s="66"/>
      <c r="Y3" s="66"/>
      <c r="Z3" s="66"/>
      <c r="AA3" s="66"/>
      <c r="AB3" s="67"/>
    </row>
    <row r="4" spans="1:29" x14ac:dyDescent="0.4">
      <c r="A4" s="8"/>
      <c r="B4" s="49"/>
      <c r="C4" s="50"/>
      <c r="D4" s="11" t="s">
        <v>11</v>
      </c>
      <c r="E4" s="9" t="s">
        <v>12</v>
      </c>
      <c r="F4" s="42"/>
      <c r="G4" s="57"/>
      <c r="H4" s="57"/>
      <c r="I4" s="57"/>
      <c r="J4" s="57"/>
      <c r="K4" s="11" t="s">
        <v>11</v>
      </c>
      <c r="L4" s="9" t="s">
        <v>12</v>
      </c>
      <c r="M4" s="54" t="s">
        <v>13</v>
      </c>
      <c r="N4" s="56"/>
      <c r="O4" s="10"/>
      <c r="P4" s="46"/>
      <c r="Q4" s="64"/>
      <c r="R4" s="11" t="s">
        <v>14</v>
      </c>
      <c r="S4" s="11" t="s">
        <v>15</v>
      </c>
      <c r="T4" s="11" t="s">
        <v>16</v>
      </c>
      <c r="U4" s="11" t="s">
        <v>17</v>
      </c>
      <c r="V4" s="11" t="s">
        <v>18</v>
      </c>
      <c r="W4" s="11" t="s">
        <v>14</v>
      </c>
      <c r="X4" s="11" t="s">
        <v>15</v>
      </c>
      <c r="Y4" s="11" t="s">
        <v>16</v>
      </c>
      <c r="Z4" s="11" t="s">
        <v>17</v>
      </c>
      <c r="AA4" s="11" t="s">
        <v>18</v>
      </c>
      <c r="AB4" s="11" t="s">
        <v>13</v>
      </c>
    </row>
    <row r="5" spans="1:29" x14ac:dyDescent="0.4">
      <c r="B5" s="40" t="s">
        <v>14</v>
      </c>
      <c r="C5" s="12" t="s">
        <v>19</v>
      </c>
      <c r="D5" s="12">
        <v>48.6</v>
      </c>
      <c r="E5" s="12">
        <v>17</v>
      </c>
      <c r="F5" s="3"/>
      <c r="G5" s="3"/>
      <c r="H5" s="30">
        <f>F5*G5/365</f>
        <v>0</v>
      </c>
      <c r="I5" s="43">
        <v>0.16</v>
      </c>
      <c r="J5" s="58">
        <v>5.0000000000000001E-3</v>
      </c>
      <c r="K5" s="13">
        <f>D5*F5*G5*0.16/1000</f>
        <v>0</v>
      </c>
      <c r="L5" s="13">
        <f>E5*F5*G5*0.005/1000</f>
        <v>0</v>
      </c>
      <c r="M5" s="14">
        <f>K5+L5</f>
        <v>0</v>
      </c>
      <c r="N5" s="43">
        <f>SUM(M5:M10)</f>
        <v>0</v>
      </c>
      <c r="O5" s="15"/>
      <c r="P5" s="12" t="s">
        <v>20</v>
      </c>
      <c r="Q5" s="26"/>
      <c r="R5" s="16">
        <v>0.2</v>
      </c>
      <c r="S5" s="16">
        <v>0.2</v>
      </c>
      <c r="T5" s="16">
        <v>0.2</v>
      </c>
      <c r="U5" s="16">
        <v>0.14000000000000001</v>
      </c>
      <c r="V5" s="16">
        <v>0.14000000000000001</v>
      </c>
      <c r="W5" s="16">
        <f>$N$5*R5/100</f>
        <v>0</v>
      </c>
      <c r="X5" s="16">
        <f>$N$11*S5/100</f>
        <v>0</v>
      </c>
      <c r="Y5" s="16">
        <f>$N$24*T5/100</f>
        <v>0</v>
      </c>
      <c r="Z5" s="16">
        <f>$N$26*U5/100</f>
        <v>0</v>
      </c>
      <c r="AA5" s="16">
        <f>$N$28*V5/100</f>
        <v>0</v>
      </c>
      <c r="AB5" s="17" t="str">
        <f>IF(Q5="○",SUM(W5:AA5),"")</f>
        <v/>
      </c>
      <c r="AC5" s="15"/>
    </row>
    <row r="6" spans="1:29" x14ac:dyDescent="0.4">
      <c r="B6" s="41"/>
      <c r="C6" s="8" t="s">
        <v>21</v>
      </c>
      <c r="D6" s="18">
        <v>47</v>
      </c>
      <c r="E6" s="18">
        <v>17.2</v>
      </c>
      <c r="F6" s="4"/>
      <c r="G6" s="5"/>
      <c r="H6" s="30">
        <f t="shared" ref="H6:H28" si="0">F6*G6/365</f>
        <v>0</v>
      </c>
      <c r="I6" s="44"/>
      <c r="J6" s="59"/>
      <c r="K6" s="13">
        <f t="shared" ref="K6:K9" si="1">D6*F6*G6*0.16/1000</f>
        <v>0</v>
      </c>
      <c r="L6" s="13">
        <f t="shared" ref="L6:L10" si="2">E6*F6*G6*0.005/1000</f>
        <v>0</v>
      </c>
      <c r="M6" s="14">
        <f>K6+L6</f>
        <v>0</v>
      </c>
      <c r="N6" s="44"/>
      <c r="O6" s="15"/>
      <c r="P6" s="12" t="s">
        <v>22</v>
      </c>
      <c r="Q6" s="26"/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f t="shared" ref="W6:W25" si="3">$N$5*R6/100</f>
        <v>0</v>
      </c>
      <c r="X6" s="16">
        <f t="shared" ref="X6:X25" si="4">$N$11*S6/100</f>
        <v>0</v>
      </c>
      <c r="Y6" s="16">
        <f t="shared" ref="Y6:Y25" si="5">$N$24*T6/100</f>
        <v>0</v>
      </c>
      <c r="Z6" s="16">
        <f t="shared" ref="Z6:Z24" si="6">$N$26*U6/100</f>
        <v>0</v>
      </c>
      <c r="AA6" s="16">
        <f t="shared" ref="AA6:AA24" si="7">$N$28*V6/100</f>
        <v>0</v>
      </c>
      <c r="AB6" s="17" t="str">
        <f t="shared" ref="AB6:AB25" si="8">IF(Q6="○",SUM(W6:AA6),"")</f>
        <v/>
      </c>
    </row>
    <row r="7" spans="1:29" x14ac:dyDescent="0.4">
      <c r="B7" s="41"/>
      <c r="C7" s="12" t="s">
        <v>23</v>
      </c>
      <c r="D7" s="12">
        <v>43</v>
      </c>
      <c r="E7" s="12">
        <v>18.8</v>
      </c>
      <c r="F7" s="6"/>
      <c r="G7" s="3"/>
      <c r="H7" s="30">
        <f t="shared" si="0"/>
        <v>0</v>
      </c>
      <c r="I7" s="44"/>
      <c r="J7" s="59"/>
      <c r="K7" s="13">
        <f t="shared" si="1"/>
        <v>0</v>
      </c>
      <c r="L7" s="13">
        <f t="shared" si="2"/>
        <v>0</v>
      </c>
      <c r="M7" s="14">
        <f t="shared" ref="M7:M25" si="9">K7+L7</f>
        <v>0</v>
      </c>
      <c r="N7" s="44"/>
      <c r="O7" s="15"/>
      <c r="P7" s="12" t="s">
        <v>24</v>
      </c>
      <c r="Q7" s="26"/>
      <c r="R7" s="16" t="s">
        <v>78</v>
      </c>
      <c r="S7" s="16" t="s">
        <v>78</v>
      </c>
      <c r="T7" s="16" t="s">
        <v>78</v>
      </c>
      <c r="U7" s="16">
        <v>0</v>
      </c>
      <c r="V7" s="16">
        <v>0</v>
      </c>
      <c r="W7" s="16" t="s">
        <v>79</v>
      </c>
      <c r="X7" s="16" t="s">
        <v>79</v>
      </c>
      <c r="Y7" s="16" t="s">
        <v>79</v>
      </c>
      <c r="Z7" s="16">
        <f t="shared" si="6"/>
        <v>0</v>
      </c>
      <c r="AA7" s="16">
        <f t="shared" si="7"/>
        <v>0</v>
      </c>
      <c r="AB7" s="17" t="str">
        <f t="shared" si="8"/>
        <v/>
      </c>
    </row>
    <row r="8" spans="1:29" x14ac:dyDescent="0.4">
      <c r="B8" s="41"/>
      <c r="C8" s="8" t="s">
        <v>26</v>
      </c>
      <c r="D8" s="18">
        <v>28.2</v>
      </c>
      <c r="E8" s="18">
        <v>15.3</v>
      </c>
      <c r="F8" s="4"/>
      <c r="G8" s="5"/>
      <c r="H8" s="30">
        <f t="shared" si="0"/>
        <v>0</v>
      </c>
      <c r="I8" s="44"/>
      <c r="J8" s="59"/>
      <c r="K8" s="13">
        <f t="shared" si="1"/>
        <v>0</v>
      </c>
      <c r="L8" s="13">
        <f t="shared" si="2"/>
        <v>0</v>
      </c>
      <c r="M8" s="14">
        <f t="shared" si="9"/>
        <v>0</v>
      </c>
      <c r="N8" s="44"/>
      <c r="O8" s="15"/>
      <c r="P8" s="12" t="s">
        <v>27</v>
      </c>
      <c r="Q8" s="26"/>
      <c r="R8" s="16">
        <v>0.113</v>
      </c>
      <c r="S8" s="16">
        <v>0.109</v>
      </c>
      <c r="T8" s="16">
        <v>0.30199999999999999</v>
      </c>
      <c r="U8" s="16">
        <v>0.26100000000000001</v>
      </c>
      <c r="V8" s="16">
        <v>0.24099999999999999</v>
      </c>
      <c r="W8" s="16">
        <f t="shared" si="3"/>
        <v>0</v>
      </c>
      <c r="X8" s="16">
        <f t="shared" si="4"/>
        <v>0</v>
      </c>
      <c r="Y8" s="16">
        <f t="shared" si="5"/>
        <v>0</v>
      </c>
      <c r="Z8" s="16">
        <f t="shared" si="6"/>
        <v>0</v>
      </c>
      <c r="AA8" s="16">
        <f t="shared" si="7"/>
        <v>0</v>
      </c>
      <c r="AB8" s="17" t="str">
        <f t="shared" si="8"/>
        <v/>
      </c>
    </row>
    <row r="9" spans="1:29" x14ac:dyDescent="0.4">
      <c r="B9" s="41"/>
      <c r="C9" s="12" t="s">
        <v>28</v>
      </c>
      <c r="D9" s="12">
        <v>23.2</v>
      </c>
      <c r="E9" s="12">
        <v>12.5</v>
      </c>
      <c r="F9" s="6"/>
      <c r="G9" s="3"/>
      <c r="H9" s="30">
        <f t="shared" si="0"/>
        <v>0</v>
      </c>
      <c r="I9" s="44"/>
      <c r="J9" s="59"/>
      <c r="K9" s="13">
        <f t="shared" si="1"/>
        <v>0</v>
      </c>
      <c r="L9" s="13">
        <f t="shared" si="2"/>
        <v>0</v>
      </c>
      <c r="M9" s="14">
        <f t="shared" si="9"/>
        <v>0</v>
      </c>
      <c r="N9" s="44"/>
      <c r="O9" s="15"/>
      <c r="P9" s="12" t="s">
        <v>29</v>
      </c>
      <c r="Q9" s="26"/>
      <c r="R9" s="16">
        <v>0</v>
      </c>
      <c r="S9" s="16">
        <v>0</v>
      </c>
      <c r="T9" s="16">
        <v>0</v>
      </c>
      <c r="U9" s="16" t="s">
        <v>78</v>
      </c>
      <c r="V9" s="16" t="s">
        <v>78</v>
      </c>
      <c r="W9" s="16">
        <f t="shared" si="3"/>
        <v>0</v>
      </c>
      <c r="X9" s="16">
        <f>$N$11*S9/100</f>
        <v>0</v>
      </c>
      <c r="Y9" s="16">
        <f t="shared" si="5"/>
        <v>0</v>
      </c>
      <c r="Z9" s="16" t="s">
        <v>79</v>
      </c>
      <c r="AA9" s="16" t="s">
        <v>79</v>
      </c>
      <c r="AB9" s="17" t="str">
        <f t="shared" si="8"/>
        <v/>
      </c>
    </row>
    <row r="10" spans="1:29" x14ac:dyDescent="0.4">
      <c r="B10" s="42"/>
      <c r="C10" s="19" t="s">
        <v>30</v>
      </c>
      <c r="D10" s="12">
        <v>15.9</v>
      </c>
      <c r="E10" s="12">
        <v>5.0999999999999996</v>
      </c>
      <c r="F10" s="6"/>
      <c r="G10" s="3"/>
      <c r="H10" s="30">
        <f t="shared" si="0"/>
        <v>0</v>
      </c>
      <c r="I10" s="45"/>
      <c r="J10" s="60"/>
      <c r="K10" s="13">
        <f>D10*F10*G10*0.16/1000</f>
        <v>0</v>
      </c>
      <c r="L10" s="13">
        <f t="shared" si="2"/>
        <v>0</v>
      </c>
      <c r="M10" s="14">
        <f t="shared" si="9"/>
        <v>0</v>
      </c>
      <c r="N10" s="45"/>
      <c r="O10" s="15"/>
      <c r="P10" s="12" t="s">
        <v>31</v>
      </c>
      <c r="Q10" s="26"/>
      <c r="R10" s="16">
        <v>0.113</v>
      </c>
      <c r="S10" s="16">
        <v>0.109</v>
      </c>
      <c r="T10" s="16">
        <v>0.30199999999999999</v>
      </c>
      <c r="U10" s="16" t="s">
        <v>78</v>
      </c>
      <c r="V10" s="16" t="s">
        <v>78</v>
      </c>
      <c r="W10" s="16">
        <f t="shared" si="3"/>
        <v>0</v>
      </c>
      <c r="X10" s="16">
        <f t="shared" si="4"/>
        <v>0</v>
      </c>
      <c r="Y10" s="16">
        <f t="shared" si="5"/>
        <v>0</v>
      </c>
      <c r="Z10" s="16" t="s">
        <v>79</v>
      </c>
      <c r="AA10" s="16" t="s">
        <v>79</v>
      </c>
      <c r="AB10" s="17" t="str">
        <f t="shared" si="8"/>
        <v/>
      </c>
    </row>
    <row r="11" spans="1:29" x14ac:dyDescent="0.4">
      <c r="B11" s="40" t="s">
        <v>15</v>
      </c>
      <c r="C11" s="12" t="s">
        <v>32</v>
      </c>
      <c r="D11" s="12">
        <v>18.2</v>
      </c>
      <c r="E11" s="12">
        <v>7.4</v>
      </c>
      <c r="F11" s="6"/>
      <c r="G11" s="3"/>
      <c r="H11" s="30">
        <f t="shared" si="0"/>
        <v>0</v>
      </c>
      <c r="I11" s="43">
        <v>0.18</v>
      </c>
      <c r="J11" s="43">
        <v>0.02</v>
      </c>
      <c r="K11" s="13">
        <f>D11*F11*G11*0.18/1000</f>
        <v>0</v>
      </c>
      <c r="L11" s="13">
        <f>E11*F11*G11*0.02/1000</f>
        <v>0</v>
      </c>
      <c r="M11" s="14">
        <f t="shared" si="9"/>
        <v>0</v>
      </c>
      <c r="N11" s="43">
        <f>SUM(M11:M23)</f>
        <v>0</v>
      </c>
      <c r="O11" s="15"/>
      <c r="P11" s="12" t="s">
        <v>33</v>
      </c>
      <c r="Q11" s="26"/>
      <c r="R11" s="12">
        <v>0.08</v>
      </c>
      <c r="S11" s="12">
        <v>0.06</v>
      </c>
      <c r="T11" s="16">
        <v>0.08</v>
      </c>
      <c r="U11" s="16">
        <v>0.08</v>
      </c>
      <c r="V11" s="16">
        <v>0.08</v>
      </c>
      <c r="W11" s="16">
        <f t="shared" si="3"/>
        <v>0</v>
      </c>
      <c r="X11" s="16">
        <f t="shared" si="4"/>
        <v>0</v>
      </c>
      <c r="Y11" s="16">
        <f t="shared" si="5"/>
        <v>0</v>
      </c>
      <c r="Z11" s="16">
        <f t="shared" si="6"/>
        <v>0</v>
      </c>
      <c r="AA11" s="16">
        <f t="shared" si="7"/>
        <v>0</v>
      </c>
      <c r="AB11" s="17" t="str">
        <f t="shared" si="8"/>
        <v/>
      </c>
    </row>
    <row r="12" spans="1:29" x14ac:dyDescent="0.4">
      <c r="B12" s="41"/>
      <c r="C12" s="12" t="s">
        <v>34</v>
      </c>
      <c r="D12" s="12">
        <v>14.2</v>
      </c>
      <c r="E12" s="12">
        <v>6.8</v>
      </c>
      <c r="F12" s="6"/>
      <c r="G12" s="3"/>
      <c r="H12" s="30">
        <f t="shared" si="0"/>
        <v>0</v>
      </c>
      <c r="I12" s="44"/>
      <c r="J12" s="44"/>
      <c r="K12" s="13">
        <f t="shared" ref="K12:K23" si="10">D12*F12*G12*0.18/1000</f>
        <v>0</v>
      </c>
      <c r="L12" s="13">
        <f t="shared" ref="L12:L23" si="11">E12*F12*G12*0.02/1000</f>
        <v>0</v>
      </c>
      <c r="M12" s="14">
        <f t="shared" si="9"/>
        <v>0</v>
      </c>
      <c r="N12" s="44"/>
      <c r="O12" s="15"/>
      <c r="P12" s="12" t="s">
        <v>35</v>
      </c>
      <c r="Q12" s="26"/>
      <c r="R12" s="12">
        <v>0.08</v>
      </c>
      <c r="S12" s="12">
        <v>0.06</v>
      </c>
      <c r="T12" s="16">
        <v>0.151</v>
      </c>
      <c r="U12" s="16" t="s">
        <v>78</v>
      </c>
      <c r="V12" s="16" t="s">
        <v>78</v>
      </c>
      <c r="W12" s="16">
        <f t="shared" si="3"/>
        <v>0</v>
      </c>
      <c r="X12" s="16">
        <f t="shared" si="4"/>
        <v>0</v>
      </c>
      <c r="Y12" s="16">
        <f t="shared" si="5"/>
        <v>0</v>
      </c>
      <c r="Z12" s="16" t="s">
        <v>79</v>
      </c>
      <c r="AA12" s="16" t="s">
        <v>79</v>
      </c>
      <c r="AB12" s="17" t="str">
        <f t="shared" si="8"/>
        <v/>
      </c>
    </row>
    <row r="13" spans="1:29" x14ac:dyDescent="0.4">
      <c r="B13" s="41"/>
      <c r="C13" s="12" t="s">
        <v>36</v>
      </c>
      <c r="D13" s="12">
        <v>5.7</v>
      </c>
      <c r="E13" s="12">
        <v>3.4</v>
      </c>
      <c r="F13" s="6"/>
      <c r="G13" s="3"/>
      <c r="H13" s="30">
        <f t="shared" si="0"/>
        <v>0</v>
      </c>
      <c r="I13" s="44"/>
      <c r="J13" s="44"/>
      <c r="K13" s="13">
        <f t="shared" si="10"/>
        <v>0</v>
      </c>
      <c r="L13" s="13">
        <f t="shared" si="11"/>
        <v>0</v>
      </c>
      <c r="M13" s="14">
        <f t="shared" si="9"/>
        <v>0</v>
      </c>
      <c r="N13" s="44"/>
      <c r="O13" s="15"/>
      <c r="P13" s="12" t="s">
        <v>37</v>
      </c>
      <c r="Q13" s="26"/>
      <c r="R13" s="12">
        <v>0.08</v>
      </c>
      <c r="S13" s="12">
        <v>0.06</v>
      </c>
      <c r="T13" s="16">
        <v>0.08</v>
      </c>
      <c r="U13" s="16" t="s">
        <v>78</v>
      </c>
      <c r="V13" s="16" t="s">
        <v>78</v>
      </c>
      <c r="W13" s="16">
        <f t="shared" si="3"/>
        <v>0</v>
      </c>
      <c r="X13" s="16">
        <f t="shared" si="4"/>
        <v>0</v>
      </c>
      <c r="Y13" s="16">
        <f t="shared" si="5"/>
        <v>0</v>
      </c>
      <c r="Z13" s="16" t="s">
        <v>79</v>
      </c>
      <c r="AA13" s="16" t="s">
        <v>79</v>
      </c>
      <c r="AB13" s="17" t="str">
        <f t="shared" si="8"/>
        <v/>
      </c>
    </row>
    <row r="14" spans="1:29" x14ac:dyDescent="0.4">
      <c r="B14" s="41"/>
      <c r="C14" s="12" t="s">
        <v>38</v>
      </c>
      <c r="D14" s="12">
        <v>9.4</v>
      </c>
      <c r="E14" s="12">
        <v>7.9</v>
      </c>
      <c r="F14" s="6"/>
      <c r="G14" s="3"/>
      <c r="H14" s="30">
        <f t="shared" si="0"/>
        <v>0</v>
      </c>
      <c r="I14" s="44"/>
      <c r="J14" s="44"/>
      <c r="K14" s="13">
        <f t="shared" si="10"/>
        <v>0</v>
      </c>
      <c r="L14" s="13">
        <f t="shared" si="11"/>
        <v>0</v>
      </c>
      <c r="M14" s="14">
        <f t="shared" si="9"/>
        <v>0</v>
      </c>
      <c r="N14" s="44"/>
      <c r="O14" s="15"/>
      <c r="P14" s="12" t="s">
        <v>39</v>
      </c>
      <c r="Q14" s="26"/>
      <c r="R14" s="16">
        <v>3.8</v>
      </c>
      <c r="S14" s="16">
        <v>0.13</v>
      </c>
      <c r="T14" s="16">
        <v>0.16</v>
      </c>
      <c r="U14" s="16">
        <v>0.13</v>
      </c>
      <c r="V14" s="16">
        <v>0.02</v>
      </c>
      <c r="W14" s="16">
        <f t="shared" si="3"/>
        <v>0</v>
      </c>
      <c r="X14" s="16">
        <f t="shared" si="4"/>
        <v>0</v>
      </c>
      <c r="Y14" s="16">
        <f t="shared" si="5"/>
        <v>0</v>
      </c>
      <c r="Z14" s="16">
        <f t="shared" si="6"/>
        <v>0</v>
      </c>
      <c r="AA14" s="16">
        <f t="shared" si="7"/>
        <v>0</v>
      </c>
      <c r="AB14" s="17" t="str">
        <f t="shared" si="8"/>
        <v/>
      </c>
    </row>
    <row r="15" spans="1:29" x14ac:dyDescent="0.4">
      <c r="B15" s="41"/>
      <c r="C15" s="12" t="s">
        <v>40</v>
      </c>
      <c r="D15" s="12">
        <v>10.5</v>
      </c>
      <c r="E15" s="12">
        <v>6.9</v>
      </c>
      <c r="F15" s="6"/>
      <c r="G15" s="3"/>
      <c r="H15" s="30">
        <f t="shared" si="0"/>
        <v>0</v>
      </c>
      <c r="I15" s="44"/>
      <c r="J15" s="44"/>
      <c r="K15" s="13">
        <f t="shared" si="10"/>
        <v>0</v>
      </c>
      <c r="L15" s="13">
        <f t="shared" si="11"/>
        <v>0</v>
      </c>
      <c r="M15" s="14">
        <f t="shared" si="9"/>
        <v>0</v>
      </c>
      <c r="N15" s="44"/>
      <c r="O15" s="15"/>
      <c r="P15" s="12" t="s">
        <v>41</v>
      </c>
      <c r="Q15" s="26"/>
      <c r="R15" s="16">
        <v>0.4</v>
      </c>
      <c r="S15" s="16">
        <v>0.4</v>
      </c>
      <c r="T15" s="16">
        <v>0.4</v>
      </c>
      <c r="U15" s="16">
        <v>0.4</v>
      </c>
      <c r="V15" s="16">
        <v>0.4</v>
      </c>
      <c r="W15" s="16">
        <f t="shared" si="3"/>
        <v>0</v>
      </c>
      <c r="X15" s="16">
        <f t="shared" si="4"/>
        <v>0</v>
      </c>
      <c r="Y15" s="16">
        <f t="shared" si="5"/>
        <v>0</v>
      </c>
      <c r="Z15" s="16">
        <f t="shared" si="6"/>
        <v>0</v>
      </c>
      <c r="AA15" s="16">
        <f t="shared" si="7"/>
        <v>0</v>
      </c>
      <c r="AB15" s="17" t="str">
        <f t="shared" si="8"/>
        <v/>
      </c>
    </row>
    <row r="16" spans="1:29" x14ac:dyDescent="0.4">
      <c r="B16" s="41"/>
      <c r="C16" s="12" t="s">
        <v>42</v>
      </c>
      <c r="D16" s="12">
        <v>13.4</v>
      </c>
      <c r="E16" s="12">
        <v>5.3</v>
      </c>
      <c r="F16" s="6"/>
      <c r="G16" s="3"/>
      <c r="H16" s="30">
        <f t="shared" si="0"/>
        <v>0</v>
      </c>
      <c r="I16" s="44"/>
      <c r="J16" s="44"/>
      <c r="K16" s="13">
        <f t="shared" si="10"/>
        <v>0</v>
      </c>
      <c r="L16" s="13">
        <f t="shared" si="11"/>
        <v>0</v>
      </c>
      <c r="M16" s="14">
        <f t="shared" si="9"/>
        <v>0</v>
      </c>
      <c r="N16" s="44"/>
      <c r="O16" s="15"/>
      <c r="P16" s="12" t="s">
        <v>43</v>
      </c>
      <c r="Q16" s="26"/>
      <c r="R16" s="16">
        <v>0.3</v>
      </c>
      <c r="S16" s="16">
        <v>0.3</v>
      </c>
      <c r="T16" s="16">
        <v>0.91</v>
      </c>
      <c r="U16" s="16" t="s">
        <v>78</v>
      </c>
      <c r="V16" s="16" t="s">
        <v>78</v>
      </c>
      <c r="W16" s="16">
        <f t="shared" si="3"/>
        <v>0</v>
      </c>
      <c r="X16" s="16">
        <f t="shared" si="4"/>
        <v>0</v>
      </c>
      <c r="Y16" s="16">
        <f t="shared" si="5"/>
        <v>0</v>
      </c>
      <c r="Z16" s="16" t="s">
        <v>79</v>
      </c>
      <c r="AA16" s="16" t="s">
        <v>79</v>
      </c>
      <c r="AB16" s="17" t="str">
        <f t="shared" si="8"/>
        <v/>
      </c>
    </row>
    <row r="17" spans="2:28" x14ac:dyDescent="0.4">
      <c r="B17" s="41"/>
      <c r="C17" s="12" t="s">
        <v>44</v>
      </c>
      <c r="D17" s="12">
        <v>10.4</v>
      </c>
      <c r="E17" s="12">
        <v>5.5</v>
      </c>
      <c r="F17" s="6"/>
      <c r="G17" s="3"/>
      <c r="H17" s="30">
        <f t="shared" si="0"/>
        <v>0</v>
      </c>
      <c r="I17" s="44"/>
      <c r="J17" s="44"/>
      <c r="K17" s="13">
        <f t="shared" si="10"/>
        <v>0</v>
      </c>
      <c r="L17" s="13">
        <f t="shared" si="11"/>
        <v>0</v>
      </c>
      <c r="M17" s="14">
        <f t="shared" si="9"/>
        <v>0</v>
      </c>
      <c r="N17" s="44"/>
      <c r="O17" s="15"/>
      <c r="P17" s="12" t="s">
        <v>45</v>
      </c>
      <c r="Q17" s="26"/>
      <c r="R17" s="16">
        <v>2.34</v>
      </c>
      <c r="S17" s="16">
        <v>3.4</v>
      </c>
      <c r="T17" s="16">
        <v>9.1999999999999993</v>
      </c>
      <c r="U17" s="16">
        <v>0.13</v>
      </c>
      <c r="V17" s="16">
        <v>0.02</v>
      </c>
      <c r="W17" s="16">
        <f t="shared" si="3"/>
        <v>0</v>
      </c>
      <c r="X17" s="16">
        <f t="shared" si="4"/>
        <v>0</v>
      </c>
      <c r="Y17" s="16">
        <f t="shared" si="5"/>
        <v>0</v>
      </c>
      <c r="Z17" s="16">
        <f t="shared" si="6"/>
        <v>0</v>
      </c>
      <c r="AA17" s="16">
        <f t="shared" si="7"/>
        <v>0</v>
      </c>
      <c r="AB17" s="17" t="str">
        <f t="shared" si="8"/>
        <v/>
      </c>
    </row>
    <row r="18" spans="2:28" x14ac:dyDescent="0.4">
      <c r="B18" s="41"/>
      <c r="C18" s="12" t="s">
        <v>46</v>
      </c>
      <c r="D18" s="12">
        <v>6.9</v>
      </c>
      <c r="E18" s="12">
        <v>4</v>
      </c>
      <c r="F18" s="6"/>
      <c r="G18" s="3"/>
      <c r="H18" s="30">
        <f t="shared" si="0"/>
        <v>0</v>
      </c>
      <c r="I18" s="44"/>
      <c r="J18" s="44"/>
      <c r="K18" s="13">
        <f t="shared" si="10"/>
        <v>0</v>
      </c>
      <c r="L18" s="13">
        <f t="shared" si="11"/>
        <v>0</v>
      </c>
      <c r="M18" s="14">
        <f t="shared" si="9"/>
        <v>0</v>
      </c>
      <c r="N18" s="44"/>
      <c r="O18" s="15"/>
      <c r="P18" s="12" t="s">
        <v>47</v>
      </c>
      <c r="Q18" s="26"/>
      <c r="R18" s="16">
        <v>2.34</v>
      </c>
      <c r="S18" s="16">
        <v>1.4</v>
      </c>
      <c r="T18" s="16">
        <v>3.8</v>
      </c>
      <c r="U18" s="16">
        <v>0.13</v>
      </c>
      <c r="V18" s="16">
        <v>0.02</v>
      </c>
      <c r="W18" s="16">
        <f t="shared" si="3"/>
        <v>0</v>
      </c>
      <c r="X18" s="16">
        <f t="shared" si="4"/>
        <v>0</v>
      </c>
      <c r="Y18" s="16">
        <f t="shared" si="5"/>
        <v>0</v>
      </c>
      <c r="Z18" s="16">
        <f t="shared" si="6"/>
        <v>0</v>
      </c>
      <c r="AA18" s="16">
        <f t="shared" si="7"/>
        <v>0</v>
      </c>
      <c r="AB18" s="17" t="str">
        <f t="shared" si="8"/>
        <v/>
      </c>
    </row>
    <row r="19" spans="2:28" x14ac:dyDescent="0.4">
      <c r="B19" s="41"/>
      <c r="C19" s="12" t="s">
        <v>48</v>
      </c>
      <c r="D19" s="12">
        <v>4.5</v>
      </c>
      <c r="E19" s="12">
        <v>2.7</v>
      </c>
      <c r="F19" s="6"/>
      <c r="G19" s="3"/>
      <c r="H19" s="30">
        <f t="shared" si="0"/>
        <v>0</v>
      </c>
      <c r="I19" s="44"/>
      <c r="J19" s="44"/>
      <c r="K19" s="13">
        <f t="shared" si="10"/>
        <v>0</v>
      </c>
      <c r="L19" s="13">
        <f t="shared" si="11"/>
        <v>0</v>
      </c>
      <c r="M19" s="14">
        <f t="shared" si="9"/>
        <v>0</v>
      </c>
      <c r="N19" s="44"/>
      <c r="O19" s="15"/>
      <c r="P19" s="12" t="s">
        <v>49</v>
      </c>
      <c r="Q19" s="26"/>
      <c r="R19" s="16">
        <v>2.34</v>
      </c>
      <c r="S19" s="16">
        <v>4</v>
      </c>
      <c r="T19" s="16">
        <v>10.6</v>
      </c>
      <c r="U19" s="16">
        <v>0.13</v>
      </c>
      <c r="V19" s="16">
        <v>0.02</v>
      </c>
      <c r="W19" s="16">
        <f t="shared" si="3"/>
        <v>0</v>
      </c>
      <c r="X19" s="16">
        <f t="shared" si="4"/>
        <v>0</v>
      </c>
      <c r="Y19" s="16">
        <f t="shared" si="5"/>
        <v>0</v>
      </c>
      <c r="Z19" s="16">
        <f t="shared" si="6"/>
        <v>0</v>
      </c>
      <c r="AA19" s="16">
        <f t="shared" si="7"/>
        <v>0</v>
      </c>
      <c r="AB19" s="17" t="str">
        <f t="shared" si="8"/>
        <v/>
      </c>
    </row>
    <row r="20" spans="2:28" x14ac:dyDescent="0.4">
      <c r="B20" s="41"/>
      <c r="C20" s="12" t="s">
        <v>50</v>
      </c>
      <c r="D20" s="12">
        <v>14.6</v>
      </c>
      <c r="E20" s="12">
        <v>7.8</v>
      </c>
      <c r="F20" s="6"/>
      <c r="G20" s="3"/>
      <c r="H20" s="30">
        <f t="shared" si="0"/>
        <v>0</v>
      </c>
      <c r="I20" s="44"/>
      <c r="J20" s="44"/>
      <c r="K20" s="13">
        <f t="shared" si="10"/>
        <v>0</v>
      </c>
      <c r="L20" s="13">
        <f t="shared" si="11"/>
        <v>0</v>
      </c>
      <c r="M20" s="14">
        <f t="shared" si="9"/>
        <v>0</v>
      </c>
      <c r="N20" s="44"/>
      <c r="O20" s="15"/>
      <c r="P20" s="12" t="s">
        <v>51</v>
      </c>
      <c r="Q20" s="26"/>
      <c r="R20" s="16">
        <v>3.8</v>
      </c>
      <c r="S20" s="16">
        <v>0.13</v>
      </c>
      <c r="T20" s="16">
        <v>0.16</v>
      </c>
      <c r="U20" s="16">
        <v>0.13</v>
      </c>
      <c r="V20" s="16">
        <v>0.02</v>
      </c>
      <c r="W20" s="16">
        <f t="shared" si="3"/>
        <v>0</v>
      </c>
      <c r="X20" s="16">
        <f t="shared" si="4"/>
        <v>0</v>
      </c>
      <c r="Y20" s="16">
        <f t="shared" si="5"/>
        <v>0</v>
      </c>
      <c r="Z20" s="16">
        <f t="shared" si="6"/>
        <v>0</v>
      </c>
      <c r="AA20" s="16">
        <f t="shared" si="7"/>
        <v>0</v>
      </c>
      <c r="AB20" s="17" t="str">
        <f t="shared" si="8"/>
        <v/>
      </c>
    </row>
    <row r="21" spans="2:28" x14ac:dyDescent="0.4">
      <c r="B21" s="41"/>
      <c r="C21" s="12" t="s">
        <v>52</v>
      </c>
      <c r="D21" s="12">
        <v>8.1999999999999993</v>
      </c>
      <c r="E21" s="12">
        <v>4</v>
      </c>
      <c r="F21" s="6"/>
      <c r="G21" s="3"/>
      <c r="H21" s="30">
        <f t="shared" si="0"/>
        <v>0</v>
      </c>
      <c r="I21" s="44"/>
      <c r="J21" s="44"/>
      <c r="K21" s="13">
        <f t="shared" si="10"/>
        <v>0</v>
      </c>
      <c r="L21" s="13">
        <f t="shared" si="11"/>
        <v>0</v>
      </c>
      <c r="M21" s="14">
        <f t="shared" si="9"/>
        <v>0</v>
      </c>
      <c r="N21" s="44"/>
      <c r="O21" s="15"/>
      <c r="P21" s="12" t="s">
        <v>53</v>
      </c>
      <c r="Q21" s="26"/>
      <c r="R21" s="16">
        <v>3</v>
      </c>
      <c r="S21" s="16">
        <v>3.5</v>
      </c>
      <c r="T21" s="16">
        <v>3.6</v>
      </c>
      <c r="U21" s="16" t="s">
        <v>78</v>
      </c>
      <c r="V21" s="16" t="s">
        <v>78</v>
      </c>
      <c r="W21" s="16">
        <f t="shared" si="3"/>
        <v>0</v>
      </c>
      <c r="X21" s="16">
        <f t="shared" si="4"/>
        <v>0</v>
      </c>
      <c r="Y21" s="16">
        <f t="shared" si="5"/>
        <v>0</v>
      </c>
      <c r="Z21" s="16" t="s">
        <v>79</v>
      </c>
      <c r="AA21" s="16" t="s">
        <v>79</v>
      </c>
      <c r="AB21" s="17" t="str">
        <f t="shared" si="8"/>
        <v/>
      </c>
    </row>
    <row r="22" spans="2:28" x14ac:dyDescent="0.4">
      <c r="B22" s="41"/>
      <c r="C22" s="12" t="s">
        <v>54</v>
      </c>
      <c r="D22" s="12">
        <v>14.4</v>
      </c>
      <c r="E22" s="12">
        <v>7.7</v>
      </c>
      <c r="F22" s="6"/>
      <c r="G22" s="3"/>
      <c r="H22" s="30">
        <f t="shared" si="0"/>
        <v>0</v>
      </c>
      <c r="I22" s="44"/>
      <c r="J22" s="44"/>
      <c r="K22" s="13">
        <f t="shared" si="10"/>
        <v>0</v>
      </c>
      <c r="L22" s="13">
        <f t="shared" si="11"/>
        <v>0</v>
      </c>
      <c r="M22" s="14">
        <f t="shared" si="9"/>
        <v>0</v>
      </c>
      <c r="N22" s="44"/>
      <c r="O22" s="15"/>
      <c r="P22" s="12" t="s">
        <v>55</v>
      </c>
      <c r="Q22" s="26"/>
      <c r="R22" s="16">
        <v>3</v>
      </c>
      <c r="S22" s="16">
        <v>3.4</v>
      </c>
      <c r="T22" s="16">
        <v>9.1999999999999993</v>
      </c>
      <c r="U22" s="16">
        <v>0.13</v>
      </c>
      <c r="V22" s="16">
        <v>0.02</v>
      </c>
      <c r="W22" s="16">
        <f t="shared" si="3"/>
        <v>0</v>
      </c>
      <c r="X22" s="16">
        <f t="shared" si="4"/>
        <v>0</v>
      </c>
      <c r="Y22" s="16">
        <f t="shared" si="5"/>
        <v>0</v>
      </c>
      <c r="Z22" s="16">
        <f t="shared" si="6"/>
        <v>0</v>
      </c>
      <c r="AA22" s="16">
        <f t="shared" si="7"/>
        <v>0</v>
      </c>
      <c r="AB22" s="17" t="str">
        <f t="shared" si="8"/>
        <v/>
      </c>
    </row>
    <row r="23" spans="2:28" x14ac:dyDescent="0.4">
      <c r="B23" s="42"/>
      <c r="C23" s="12" t="s">
        <v>56</v>
      </c>
      <c r="D23" s="12">
        <v>9.6999999999999993</v>
      </c>
      <c r="E23" s="12">
        <v>4.2</v>
      </c>
      <c r="F23" s="6"/>
      <c r="G23" s="3"/>
      <c r="H23" s="30">
        <f t="shared" si="0"/>
        <v>0</v>
      </c>
      <c r="I23" s="45"/>
      <c r="J23" s="45"/>
      <c r="K23" s="13">
        <f t="shared" si="10"/>
        <v>0</v>
      </c>
      <c r="L23" s="13">
        <f t="shared" si="11"/>
        <v>0</v>
      </c>
      <c r="M23" s="14">
        <f t="shared" si="9"/>
        <v>0</v>
      </c>
      <c r="N23" s="45"/>
      <c r="O23" s="15"/>
      <c r="P23" s="12" t="s">
        <v>57</v>
      </c>
      <c r="Q23" s="26"/>
      <c r="R23" s="16">
        <v>7.5999999999999998E-2</v>
      </c>
      <c r="S23" s="16">
        <v>7.5999999999999998E-2</v>
      </c>
      <c r="T23" s="16" t="s">
        <v>78</v>
      </c>
      <c r="U23" s="16">
        <v>0.14000000000000001</v>
      </c>
      <c r="V23" s="16">
        <v>0.14000000000000001</v>
      </c>
      <c r="W23" s="16">
        <f t="shared" si="3"/>
        <v>0</v>
      </c>
      <c r="X23" s="16">
        <f t="shared" si="4"/>
        <v>0</v>
      </c>
      <c r="Y23" s="16" t="s">
        <v>79</v>
      </c>
      <c r="Z23" s="16">
        <f t="shared" si="6"/>
        <v>0</v>
      </c>
      <c r="AA23" s="16">
        <f t="shared" si="7"/>
        <v>0</v>
      </c>
      <c r="AB23" s="17" t="str">
        <f t="shared" si="8"/>
        <v/>
      </c>
    </row>
    <row r="24" spans="2:28" x14ac:dyDescent="0.4">
      <c r="B24" s="46" t="s">
        <v>16</v>
      </c>
      <c r="C24" s="12" t="s">
        <v>58</v>
      </c>
      <c r="D24" s="12">
        <v>1.9</v>
      </c>
      <c r="E24" s="12">
        <v>3.8</v>
      </c>
      <c r="F24" s="6"/>
      <c r="G24" s="3"/>
      <c r="H24" s="30">
        <f t="shared" si="0"/>
        <v>0</v>
      </c>
      <c r="I24" s="43">
        <v>0.2</v>
      </c>
      <c r="J24" s="58">
        <v>1.4E-2</v>
      </c>
      <c r="K24" s="13">
        <f>D24*F24*G24*0.2/1000</f>
        <v>0</v>
      </c>
      <c r="L24" s="13">
        <f>E24*F24*G24*0.014/1000</f>
        <v>0</v>
      </c>
      <c r="M24" s="14">
        <f t="shared" si="9"/>
        <v>0</v>
      </c>
      <c r="N24" s="43">
        <f>SUM(M24:M25)</f>
        <v>0</v>
      </c>
      <c r="O24" s="15"/>
      <c r="P24" s="12" t="s">
        <v>59</v>
      </c>
      <c r="Q24" s="26"/>
      <c r="R24" s="16">
        <v>3.8</v>
      </c>
      <c r="S24" s="16">
        <v>0.4</v>
      </c>
      <c r="T24" s="16">
        <v>0.4</v>
      </c>
      <c r="U24" s="16">
        <v>0.4</v>
      </c>
      <c r="V24" s="16">
        <v>0.4</v>
      </c>
      <c r="W24" s="16">
        <f t="shared" si="3"/>
        <v>0</v>
      </c>
      <c r="X24" s="16">
        <f t="shared" si="4"/>
        <v>0</v>
      </c>
      <c r="Y24" s="16">
        <f t="shared" si="5"/>
        <v>0</v>
      </c>
      <c r="Z24" s="16">
        <f t="shared" si="6"/>
        <v>0</v>
      </c>
      <c r="AA24" s="16">
        <f t="shared" si="7"/>
        <v>0</v>
      </c>
      <c r="AB24" s="17" t="str">
        <f t="shared" si="8"/>
        <v/>
      </c>
    </row>
    <row r="25" spans="2:28" ht="14.25" thickBot="1" x14ac:dyDescent="0.45">
      <c r="B25" s="46"/>
      <c r="C25" s="12" t="s">
        <v>60</v>
      </c>
      <c r="D25" s="12">
        <v>2.4</v>
      </c>
      <c r="E25" s="12">
        <v>4.5999999999999996</v>
      </c>
      <c r="F25" s="6"/>
      <c r="G25" s="3"/>
      <c r="H25" s="30">
        <f t="shared" si="0"/>
        <v>0</v>
      </c>
      <c r="I25" s="45"/>
      <c r="J25" s="60"/>
      <c r="K25" s="13">
        <f>D25*F25*G25*0.2/1000</f>
        <v>0</v>
      </c>
      <c r="L25" s="13">
        <f>E25*F25*G25*0.014/1000</f>
        <v>0</v>
      </c>
      <c r="M25" s="14">
        <f t="shared" si="9"/>
        <v>0</v>
      </c>
      <c r="N25" s="45"/>
      <c r="O25" s="15"/>
      <c r="P25" s="12" t="s">
        <v>61</v>
      </c>
      <c r="Q25" s="26"/>
      <c r="R25" s="16">
        <v>3.8</v>
      </c>
      <c r="S25" s="16">
        <v>4</v>
      </c>
      <c r="T25" s="16">
        <v>10.6</v>
      </c>
      <c r="U25" s="16" t="s">
        <v>78</v>
      </c>
      <c r="V25" s="16" t="s">
        <v>78</v>
      </c>
      <c r="W25" s="16">
        <f t="shared" si="3"/>
        <v>0</v>
      </c>
      <c r="X25" s="16">
        <f t="shared" si="4"/>
        <v>0</v>
      </c>
      <c r="Y25" s="16">
        <f t="shared" si="5"/>
        <v>0</v>
      </c>
      <c r="Z25" s="16" t="s">
        <v>79</v>
      </c>
      <c r="AA25" s="16" t="s">
        <v>79</v>
      </c>
      <c r="AB25" s="17" t="str">
        <f t="shared" si="8"/>
        <v/>
      </c>
    </row>
    <row r="26" spans="2:28" ht="14.25" thickBot="1" x14ac:dyDescent="0.45">
      <c r="B26" s="46" t="s">
        <v>17</v>
      </c>
      <c r="C26" s="12" t="s">
        <v>62</v>
      </c>
      <c r="D26" s="12">
        <v>8.5999999999999993E-2</v>
      </c>
      <c r="E26" s="16" t="s">
        <v>78</v>
      </c>
      <c r="F26" s="6"/>
      <c r="G26" s="3"/>
      <c r="H26" s="30">
        <f t="shared" si="0"/>
        <v>0</v>
      </c>
      <c r="I26" s="43">
        <v>0.15</v>
      </c>
      <c r="J26" s="61" t="s">
        <v>63</v>
      </c>
      <c r="K26" s="13">
        <f>D26*F26*G26*0.15/1000</f>
        <v>0</v>
      </c>
      <c r="L26" s="20" t="s">
        <v>25</v>
      </c>
      <c r="M26" s="14">
        <f>K26</f>
        <v>0</v>
      </c>
      <c r="N26" s="43">
        <f>SUM(M26:M27)</f>
        <v>0</v>
      </c>
      <c r="O26" s="15"/>
      <c r="AB26" s="21">
        <f>SUM(AB5:AB25)</f>
        <v>0</v>
      </c>
    </row>
    <row r="27" spans="2:28" x14ac:dyDescent="0.4">
      <c r="B27" s="46"/>
      <c r="C27" s="12" t="s">
        <v>64</v>
      </c>
      <c r="D27" s="12">
        <v>3.9E-2</v>
      </c>
      <c r="E27" s="16" t="s">
        <v>78</v>
      </c>
      <c r="F27" s="6"/>
      <c r="G27" s="3"/>
      <c r="H27" s="30">
        <f t="shared" si="0"/>
        <v>0</v>
      </c>
      <c r="I27" s="45"/>
      <c r="J27" s="62"/>
      <c r="K27" s="13">
        <f>D27*F27*G27*0.15/1000</f>
        <v>0</v>
      </c>
      <c r="L27" s="20" t="s">
        <v>25</v>
      </c>
      <c r="M27" s="14">
        <f t="shared" ref="M27:M28" si="12">K27</f>
        <v>0</v>
      </c>
      <c r="N27" s="45"/>
      <c r="O27" s="15"/>
      <c r="AB27" s="15"/>
    </row>
    <row r="28" spans="2:28" ht="18.75" customHeight="1" x14ac:dyDescent="0.4">
      <c r="B28" s="11" t="s">
        <v>18</v>
      </c>
      <c r="C28" s="12"/>
      <c r="D28" s="12">
        <v>8.2000000000000003E-2</v>
      </c>
      <c r="E28" s="16" t="s">
        <v>78</v>
      </c>
      <c r="F28" s="6"/>
      <c r="G28" s="3"/>
      <c r="H28" s="30">
        <f t="shared" si="0"/>
        <v>0</v>
      </c>
      <c r="I28" s="20">
        <v>0.15</v>
      </c>
      <c r="J28" s="22" t="s">
        <v>63</v>
      </c>
      <c r="K28" s="13">
        <f>D28*F28*G28*0.15/1000</f>
        <v>0</v>
      </c>
      <c r="L28" s="20" t="s">
        <v>25</v>
      </c>
      <c r="M28" s="14">
        <f t="shared" si="12"/>
        <v>0</v>
      </c>
      <c r="N28" s="20">
        <f>K28</f>
        <v>0</v>
      </c>
      <c r="O28" s="15"/>
    </row>
    <row r="29" spans="2:28" ht="18.75" customHeight="1" x14ac:dyDescent="0.4">
      <c r="F29" s="23"/>
      <c r="G29" s="23"/>
      <c r="H29" s="23"/>
      <c r="I29" s="23"/>
      <c r="J29" s="23"/>
      <c r="K29" s="23"/>
      <c r="L29" s="23"/>
      <c r="M29" s="23"/>
      <c r="N29" s="24"/>
    </row>
    <row r="30" spans="2:28" ht="33.75" customHeight="1" x14ac:dyDescent="0.4">
      <c r="B30" s="7" t="s">
        <v>65</v>
      </c>
    </row>
    <row r="31" spans="2:28" ht="18.75" customHeight="1" x14ac:dyDescent="0.4">
      <c r="B31" s="1" t="s">
        <v>85</v>
      </c>
      <c r="P31" s="1" t="s">
        <v>86</v>
      </c>
    </row>
    <row r="32" spans="2:28" ht="48" customHeight="1" thickBot="1" x14ac:dyDescent="0.45">
      <c r="B32" s="47" t="s">
        <v>1</v>
      </c>
      <c r="C32" s="48"/>
      <c r="D32" s="51" t="s">
        <v>66</v>
      </c>
      <c r="E32" s="52"/>
      <c r="F32" s="53" t="s">
        <v>81</v>
      </c>
      <c r="G32" s="53" t="s">
        <v>82</v>
      </c>
      <c r="H32" s="53"/>
      <c r="I32" s="54" t="s">
        <v>68</v>
      </c>
      <c r="J32" s="55"/>
      <c r="K32" s="55"/>
      <c r="L32" s="56"/>
      <c r="M32" s="10"/>
      <c r="N32" s="10"/>
      <c r="P32" s="46" t="s">
        <v>8</v>
      </c>
      <c r="Q32" s="63" t="s">
        <v>80</v>
      </c>
      <c r="R32" s="46" t="s">
        <v>69</v>
      </c>
      <c r="S32" s="46"/>
      <c r="T32" s="46"/>
      <c r="U32" s="46"/>
      <c r="V32" s="46"/>
      <c r="W32" s="65" t="s">
        <v>70</v>
      </c>
      <c r="X32" s="66"/>
      <c r="Y32" s="66"/>
      <c r="Z32" s="66"/>
      <c r="AA32" s="66"/>
      <c r="AB32" s="67"/>
    </row>
    <row r="33" spans="2:28" ht="20.25" customHeight="1" x14ac:dyDescent="0.4">
      <c r="B33" s="49"/>
      <c r="C33" s="50"/>
      <c r="D33" s="11" t="s">
        <v>11</v>
      </c>
      <c r="E33" s="9" t="s">
        <v>12</v>
      </c>
      <c r="F33" s="42"/>
      <c r="G33" s="57"/>
      <c r="H33" s="57"/>
      <c r="I33" s="11" t="s">
        <v>11</v>
      </c>
      <c r="J33" s="9" t="s">
        <v>12</v>
      </c>
      <c r="K33" s="54" t="s">
        <v>13</v>
      </c>
      <c r="L33" s="56"/>
      <c r="M33" s="10"/>
      <c r="N33" s="10"/>
      <c r="P33" s="46"/>
      <c r="Q33" s="64"/>
      <c r="R33" s="11" t="s">
        <v>14</v>
      </c>
      <c r="S33" s="11" t="s">
        <v>15</v>
      </c>
      <c r="T33" s="11" t="s">
        <v>16</v>
      </c>
      <c r="U33" s="11" t="s">
        <v>17</v>
      </c>
      <c r="V33" s="11" t="s">
        <v>18</v>
      </c>
      <c r="W33" s="11" t="s">
        <v>14</v>
      </c>
      <c r="X33" s="11" t="s">
        <v>15</v>
      </c>
      <c r="Y33" s="11" t="s">
        <v>16</v>
      </c>
      <c r="Z33" s="11" t="s">
        <v>17</v>
      </c>
      <c r="AA33" s="11" t="s">
        <v>18</v>
      </c>
      <c r="AB33" s="11" t="s">
        <v>13</v>
      </c>
    </row>
    <row r="34" spans="2:28" x14ac:dyDescent="0.4">
      <c r="B34" s="40" t="s">
        <v>14</v>
      </c>
      <c r="C34" s="12" t="s">
        <v>19</v>
      </c>
      <c r="D34" s="12">
        <v>196.9</v>
      </c>
      <c r="E34" s="12">
        <v>97.1</v>
      </c>
      <c r="F34" s="29">
        <f>F5</f>
        <v>0</v>
      </c>
      <c r="G34" s="29">
        <f>G5</f>
        <v>0</v>
      </c>
      <c r="H34" s="30">
        <f>F34*G34/365</f>
        <v>0</v>
      </c>
      <c r="I34" s="13">
        <f>D34*F34*G34/1000000</f>
        <v>0</v>
      </c>
      <c r="J34" s="13">
        <f>E34*F34*G34/1000000</f>
        <v>0</v>
      </c>
      <c r="K34" s="14">
        <f>I34+J34</f>
        <v>0</v>
      </c>
      <c r="L34" s="43">
        <f>SUM(K34:K39)</f>
        <v>0</v>
      </c>
      <c r="M34" s="25"/>
      <c r="N34" s="25"/>
      <c r="P34" s="12" t="s">
        <v>20</v>
      </c>
      <c r="Q34" s="12" t="str">
        <f>IF(Q5="","",Q5)</f>
        <v/>
      </c>
      <c r="R34" s="16">
        <v>2</v>
      </c>
      <c r="S34" s="16">
        <v>2</v>
      </c>
      <c r="T34" s="16">
        <v>2</v>
      </c>
      <c r="U34" s="16">
        <v>0.33</v>
      </c>
      <c r="V34" s="16">
        <v>0.33</v>
      </c>
      <c r="W34" s="16">
        <f>$L$34*R34/100*44/28</f>
        <v>0</v>
      </c>
      <c r="X34" s="16">
        <f>$L$40*S34/100*44/28</f>
        <v>0</v>
      </c>
      <c r="Y34" s="16">
        <f>$L$53*T34/100*44/28</f>
        <v>0</v>
      </c>
      <c r="Z34" s="16">
        <f>$L$55*U34/100*44/28</f>
        <v>0</v>
      </c>
      <c r="AA34" s="16">
        <f>$L$57*V34/100*44/28</f>
        <v>0</v>
      </c>
      <c r="AB34" s="17" t="str">
        <f>IF(Q34="○",SUM(W34:AA34),"")</f>
        <v/>
      </c>
    </row>
    <row r="35" spans="2:28" x14ac:dyDescent="0.4">
      <c r="B35" s="41"/>
      <c r="C35" s="8" t="s">
        <v>21</v>
      </c>
      <c r="D35" s="18">
        <v>187.5</v>
      </c>
      <c r="E35" s="18">
        <v>105.2</v>
      </c>
      <c r="F35" s="29">
        <f t="shared" ref="F35:G35" si="13">F6</f>
        <v>0</v>
      </c>
      <c r="G35" s="29">
        <f t="shared" si="13"/>
        <v>0</v>
      </c>
      <c r="H35" s="30">
        <f t="shared" ref="H35:H57" si="14">F35*G35/365</f>
        <v>0</v>
      </c>
      <c r="I35" s="13">
        <f>D35*F35*G35/1000000</f>
        <v>0</v>
      </c>
      <c r="J35" s="13">
        <f t="shared" ref="J35:J54" si="15">E35*F35*G35/1000000</f>
        <v>0</v>
      </c>
      <c r="K35" s="14">
        <f t="shared" ref="K35:K54" si="16">I35+J35</f>
        <v>0</v>
      </c>
      <c r="L35" s="44"/>
      <c r="M35" s="25"/>
      <c r="N35" s="25"/>
      <c r="P35" s="12" t="s">
        <v>22</v>
      </c>
      <c r="Q35" s="12" t="str">
        <f t="shared" ref="Q35:Q54" si="17">IF(Q6="","",Q6)</f>
        <v/>
      </c>
      <c r="R35" s="16">
        <v>2</v>
      </c>
      <c r="S35" s="16">
        <v>2</v>
      </c>
      <c r="T35" s="16">
        <v>2</v>
      </c>
      <c r="U35" s="16">
        <v>2</v>
      </c>
      <c r="V35" s="16">
        <v>2</v>
      </c>
      <c r="W35" s="16">
        <f t="shared" ref="W35:W54" si="18">$L$34*R35/100*44/28</f>
        <v>0</v>
      </c>
      <c r="X35" s="16">
        <f t="shared" ref="X35:X54" si="19">$L$40*S35/100*44/28</f>
        <v>0</v>
      </c>
      <c r="Y35" s="16">
        <f t="shared" ref="Y35:Y54" si="20">$L$53*T35/100*44/28</f>
        <v>0</v>
      </c>
      <c r="Z35" s="16">
        <f t="shared" ref="Z35:Z53" si="21">$L$55*U35/100*44/28</f>
        <v>0</v>
      </c>
      <c r="AA35" s="16">
        <f t="shared" ref="AA35:AA53" si="22">$L$57*V35/100*44/28</f>
        <v>0</v>
      </c>
      <c r="AB35" s="17" t="str">
        <f t="shared" ref="AB35:AB54" si="23">IF(Q35="○",SUM(W35:AA35),"")</f>
        <v/>
      </c>
    </row>
    <row r="36" spans="2:28" x14ac:dyDescent="0.4">
      <c r="B36" s="41"/>
      <c r="C36" s="12" t="s">
        <v>23</v>
      </c>
      <c r="D36" s="12">
        <v>164</v>
      </c>
      <c r="E36" s="12">
        <v>101.3</v>
      </c>
      <c r="F36" s="29">
        <f t="shared" ref="F36:G36" si="24">F7</f>
        <v>0</v>
      </c>
      <c r="G36" s="29">
        <f t="shared" si="24"/>
        <v>0</v>
      </c>
      <c r="H36" s="30">
        <f t="shared" si="14"/>
        <v>0</v>
      </c>
      <c r="I36" s="13">
        <f>D36*F36*G36/1000000</f>
        <v>0</v>
      </c>
      <c r="J36" s="13">
        <f t="shared" si="15"/>
        <v>0</v>
      </c>
      <c r="K36" s="14">
        <f t="shared" si="16"/>
        <v>0</v>
      </c>
      <c r="L36" s="44"/>
      <c r="M36" s="25"/>
      <c r="N36" s="25"/>
      <c r="P36" s="12" t="s">
        <v>24</v>
      </c>
      <c r="Q36" s="12" t="str">
        <f t="shared" si="17"/>
        <v/>
      </c>
      <c r="R36" s="16" t="s">
        <v>78</v>
      </c>
      <c r="S36" s="16" t="s">
        <v>78</v>
      </c>
      <c r="T36" s="16" t="s">
        <v>78</v>
      </c>
      <c r="U36" s="16">
        <v>2.1000000000000001E-2</v>
      </c>
      <c r="V36" s="16">
        <v>2.1000000000000001E-2</v>
      </c>
      <c r="W36" s="16" t="s">
        <v>79</v>
      </c>
      <c r="X36" s="16" t="s">
        <v>79</v>
      </c>
      <c r="Y36" s="16" t="s">
        <v>79</v>
      </c>
      <c r="Z36" s="16">
        <f t="shared" si="21"/>
        <v>0</v>
      </c>
      <c r="AA36" s="16">
        <f t="shared" si="22"/>
        <v>0</v>
      </c>
      <c r="AB36" s="17" t="str">
        <f t="shared" si="23"/>
        <v/>
      </c>
    </row>
    <row r="37" spans="2:28" x14ac:dyDescent="0.4">
      <c r="B37" s="41"/>
      <c r="C37" s="8" t="s">
        <v>26</v>
      </c>
      <c r="D37" s="18">
        <v>84.4</v>
      </c>
      <c r="E37" s="18">
        <v>100.4</v>
      </c>
      <c r="F37" s="29">
        <f t="shared" ref="F37:G37" si="25">F8</f>
        <v>0</v>
      </c>
      <c r="G37" s="29">
        <f t="shared" si="25"/>
        <v>0</v>
      </c>
      <c r="H37" s="30">
        <f t="shared" si="14"/>
        <v>0</v>
      </c>
      <c r="I37" s="13">
        <f t="shared" ref="I37:I57" si="26">D37*F37*G37/1000000</f>
        <v>0</v>
      </c>
      <c r="J37" s="13">
        <f t="shared" si="15"/>
        <v>0</v>
      </c>
      <c r="K37" s="14">
        <f t="shared" si="16"/>
        <v>0</v>
      </c>
      <c r="L37" s="44"/>
      <c r="M37" s="25"/>
      <c r="N37" s="25"/>
      <c r="P37" s="12" t="s">
        <v>27</v>
      </c>
      <c r="Q37" s="12" t="str">
        <f t="shared" si="17"/>
        <v/>
      </c>
      <c r="R37" s="16">
        <v>0.5</v>
      </c>
      <c r="S37" s="16">
        <v>0.5</v>
      </c>
      <c r="T37" s="16">
        <v>0.5</v>
      </c>
      <c r="U37" s="16">
        <v>0.5</v>
      </c>
      <c r="V37" s="16">
        <v>0.5</v>
      </c>
      <c r="W37" s="16">
        <f t="shared" si="18"/>
        <v>0</v>
      </c>
      <c r="X37" s="16">
        <f t="shared" si="19"/>
        <v>0</v>
      </c>
      <c r="Y37" s="16">
        <f t="shared" si="20"/>
        <v>0</v>
      </c>
      <c r="Z37" s="16">
        <f t="shared" si="21"/>
        <v>0</v>
      </c>
      <c r="AA37" s="16">
        <f t="shared" si="22"/>
        <v>0</v>
      </c>
      <c r="AB37" s="17" t="str">
        <f>IF(Q37="○",SUM(W37:AA37),"")</f>
        <v/>
      </c>
    </row>
    <row r="38" spans="2:28" x14ac:dyDescent="0.4">
      <c r="B38" s="41"/>
      <c r="C38" s="12" t="s">
        <v>28</v>
      </c>
      <c r="D38" s="12">
        <v>58.5</v>
      </c>
      <c r="E38" s="12">
        <v>71.099999999999994</v>
      </c>
      <c r="F38" s="29">
        <f t="shared" ref="F38:G38" si="27">F9</f>
        <v>0</v>
      </c>
      <c r="G38" s="29">
        <f t="shared" si="27"/>
        <v>0</v>
      </c>
      <c r="H38" s="30">
        <f t="shared" si="14"/>
        <v>0</v>
      </c>
      <c r="I38" s="13">
        <f t="shared" si="26"/>
        <v>0</v>
      </c>
      <c r="J38" s="13">
        <f t="shared" si="15"/>
        <v>0</v>
      </c>
      <c r="K38" s="14">
        <f t="shared" si="16"/>
        <v>0</v>
      </c>
      <c r="L38" s="44"/>
      <c r="M38" s="25"/>
      <c r="N38" s="25"/>
      <c r="P38" s="12" t="s">
        <v>29</v>
      </c>
      <c r="Q38" s="12" t="str">
        <f t="shared" si="17"/>
        <v/>
      </c>
      <c r="R38" s="16">
        <v>1</v>
      </c>
      <c r="S38" s="16">
        <v>1</v>
      </c>
      <c r="T38" s="16">
        <v>1</v>
      </c>
      <c r="U38" s="16" t="s">
        <v>78</v>
      </c>
      <c r="V38" s="16" t="s">
        <v>78</v>
      </c>
      <c r="W38" s="16">
        <f t="shared" si="18"/>
        <v>0</v>
      </c>
      <c r="X38" s="16">
        <f t="shared" si="19"/>
        <v>0</v>
      </c>
      <c r="Y38" s="16">
        <f t="shared" si="20"/>
        <v>0</v>
      </c>
      <c r="Z38" s="16" t="s">
        <v>79</v>
      </c>
      <c r="AA38" s="16" t="s">
        <v>79</v>
      </c>
      <c r="AB38" s="17" t="str">
        <f t="shared" si="23"/>
        <v/>
      </c>
    </row>
    <row r="39" spans="2:28" x14ac:dyDescent="0.4">
      <c r="B39" s="42"/>
      <c r="C39" s="19" t="s">
        <v>30</v>
      </c>
      <c r="D39" s="12">
        <v>24.9</v>
      </c>
      <c r="E39" s="12">
        <v>44.2</v>
      </c>
      <c r="F39" s="29">
        <f t="shared" ref="F39:G39" si="28">F10</f>
        <v>0</v>
      </c>
      <c r="G39" s="29">
        <f t="shared" si="28"/>
        <v>0</v>
      </c>
      <c r="H39" s="30">
        <f t="shared" si="14"/>
        <v>0</v>
      </c>
      <c r="I39" s="13">
        <f t="shared" si="26"/>
        <v>0</v>
      </c>
      <c r="J39" s="13">
        <f t="shared" si="15"/>
        <v>0</v>
      </c>
      <c r="K39" s="14">
        <f t="shared" si="16"/>
        <v>0</v>
      </c>
      <c r="L39" s="45"/>
      <c r="M39" s="25"/>
      <c r="N39" s="25"/>
      <c r="P39" s="12" t="s">
        <v>31</v>
      </c>
      <c r="Q39" s="12" t="str">
        <f t="shared" si="17"/>
        <v/>
      </c>
      <c r="R39" s="16">
        <v>0.5</v>
      </c>
      <c r="S39" s="16">
        <v>0.5</v>
      </c>
      <c r="T39" s="16">
        <v>0.5</v>
      </c>
      <c r="U39" s="16" t="s">
        <v>78</v>
      </c>
      <c r="V39" s="16" t="s">
        <v>78</v>
      </c>
      <c r="W39" s="16">
        <f t="shared" si="18"/>
        <v>0</v>
      </c>
      <c r="X39" s="16">
        <f t="shared" si="19"/>
        <v>0</v>
      </c>
      <c r="Y39" s="16">
        <f t="shared" si="20"/>
        <v>0</v>
      </c>
      <c r="Z39" s="16" t="s">
        <v>79</v>
      </c>
      <c r="AA39" s="16" t="s">
        <v>79</v>
      </c>
      <c r="AB39" s="17" t="str">
        <f t="shared" si="23"/>
        <v/>
      </c>
    </row>
    <row r="40" spans="2:28" x14ac:dyDescent="0.4">
      <c r="B40" s="40" t="s">
        <v>15</v>
      </c>
      <c r="C40" s="12" t="s">
        <v>32</v>
      </c>
      <c r="D40" s="12">
        <v>61.8</v>
      </c>
      <c r="E40" s="12">
        <v>74.900000000000006</v>
      </c>
      <c r="F40" s="29">
        <f t="shared" ref="F40:G40" si="29">F11</f>
        <v>0</v>
      </c>
      <c r="G40" s="29">
        <f t="shared" si="29"/>
        <v>0</v>
      </c>
      <c r="H40" s="30">
        <f t="shared" si="14"/>
        <v>0</v>
      </c>
      <c r="I40" s="13">
        <f t="shared" si="26"/>
        <v>0</v>
      </c>
      <c r="J40" s="13">
        <f t="shared" si="15"/>
        <v>0</v>
      </c>
      <c r="K40" s="14">
        <f t="shared" si="16"/>
        <v>0</v>
      </c>
      <c r="L40" s="43">
        <f>SUM(K40:K52)</f>
        <v>0</v>
      </c>
      <c r="M40" s="25"/>
      <c r="N40" s="25"/>
      <c r="P40" s="12" t="s">
        <v>33</v>
      </c>
      <c r="Q40" s="12" t="str">
        <f t="shared" si="17"/>
        <v/>
      </c>
      <c r="R40" s="12">
        <v>0.25</v>
      </c>
      <c r="S40" s="12">
        <v>0.25</v>
      </c>
      <c r="T40" s="16">
        <v>0.16</v>
      </c>
      <c r="U40" s="16">
        <v>0.16</v>
      </c>
      <c r="V40" s="16">
        <v>0.16</v>
      </c>
      <c r="W40" s="16">
        <f t="shared" si="18"/>
        <v>0</v>
      </c>
      <c r="X40" s="16">
        <f t="shared" si="19"/>
        <v>0</v>
      </c>
      <c r="Y40" s="16">
        <f t="shared" si="20"/>
        <v>0</v>
      </c>
      <c r="Z40" s="16">
        <f t="shared" si="21"/>
        <v>0</v>
      </c>
      <c r="AA40" s="16">
        <f t="shared" si="22"/>
        <v>0</v>
      </c>
      <c r="AB40" s="17" t="str">
        <f t="shared" si="23"/>
        <v/>
      </c>
    </row>
    <row r="41" spans="2:28" x14ac:dyDescent="0.4">
      <c r="B41" s="41"/>
      <c r="C41" s="12" t="s">
        <v>34</v>
      </c>
      <c r="D41" s="12">
        <v>56.2</v>
      </c>
      <c r="E41" s="12">
        <v>70.599999999999994</v>
      </c>
      <c r="F41" s="29">
        <f>F12</f>
        <v>0</v>
      </c>
      <c r="G41" s="29">
        <f t="shared" ref="G41" si="30">G12</f>
        <v>0</v>
      </c>
      <c r="H41" s="30">
        <f t="shared" si="14"/>
        <v>0</v>
      </c>
      <c r="I41" s="13">
        <f t="shared" si="26"/>
        <v>0</v>
      </c>
      <c r="J41" s="13">
        <f t="shared" si="15"/>
        <v>0</v>
      </c>
      <c r="K41" s="14">
        <f t="shared" si="16"/>
        <v>0</v>
      </c>
      <c r="L41" s="44"/>
      <c r="M41" s="25"/>
      <c r="N41" s="25"/>
      <c r="P41" s="12" t="s">
        <v>35</v>
      </c>
      <c r="Q41" s="12" t="str">
        <f t="shared" si="17"/>
        <v/>
      </c>
      <c r="R41" s="12">
        <v>0.6</v>
      </c>
      <c r="S41" s="12">
        <v>0.6</v>
      </c>
      <c r="T41" s="16">
        <v>0.6</v>
      </c>
      <c r="U41" s="16" t="s">
        <v>78</v>
      </c>
      <c r="V41" s="16" t="s">
        <v>78</v>
      </c>
      <c r="W41" s="16">
        <f t="shared" si="18"/>
        <v>0</v>
      </c>
      <c r="X41" s="16">
        <f t="shared" si="19"/>
        <v>0</v>
      </c>
      <c r="Y41" s="16">
        <f t="shared" si="20"/>
        <v>0</v>
      </c>
      <c r="Z41" s="16" t="s">
        <v>79</v>
      </c>
      <c r="AA41" s="16" t="s">
        <v>79</v>
      </c>
      <c r="AB41" s="17" t="str">
        <f t="shared" si="23"/>
        <v/>
      </c>
    </row>
    <row r="42" spans="2:28" x14ac:dyDescent="0.4">
      <c r="B42" s="41"/>
      <c r="C42" s="12" t="s">
        <v>36</v>
      </c>
      <c r="D42" s="12">
        <v>24.3</v>
      </c>
      <c r="E42" s="12">
        <v>54.3</v>
      </c>
      <c r="F42" s="29">
        <f t="shared" ref="F42:G42" si="31">F13</f>
        <v>0</v>
      </c>
      <c r="G42" s="29">
        <f t="shared" si="31"/>
        <v>0</v>
      </c>
      <c r="H42" s="30">
        <f t="shared" si="14"/>
        <v>0</v>
      </c>
      <c r="I42" s="13">
        <f t="shared" si="26"/>
        <v>0</v>
      </c>
      <c r="J42" s="13">
        <f t="shared" si="15"/>
        <v>0</v>
      </c>
      <c r="K42" s="14">
        <f t="shared" si="16"/>
        <v>0</v>
      </c>
      <c r="L42" s="44"/>
      <c r="M42" s="25"/>
      <c r="N42" s="25"/>
      <c r="P42" s="12" t="s">
        <v>37</v>
      </c>
      <c r="Q42" s="12" t="str">
        <f t="shared" si="17"/>
        <v/>
      </c>
      <c r="R42" s="12">
        <v>0.25</v>
      </c>
      <c r="S42" s="12">
        <v>0.25</v>
      </c>
      <c r="T42" s="16">
        <v>0.16</v>
      </c>
      <c r="U42" s="16" t="s">
        <v>78</v>
      </c>
      <c r="V42" s="16" t="s">
        <v>78</v>
      </c>
      <c r="W42" s="16">
        <f t="shared" si="18"/>
        <v>0</v>
      </c>
      <c r="X42" s="16">
        <f t="shared" si="19"/>
        <v>0</v>
      </c>
      <c r="Y42" s="16">
        <f t="shared" si="20"/>
        <v>0</v>
      </c>
      <c r="Z42" s="16" t="s">
        <v>79</v>
      </c>
      <c r="AA42" s="16" t="s">
        <v>79</v>
      </c>
      <c r="AB42" s="17" t="str">
        <f t="shared" si="23"/>
        <v/>
      </c>
    </row>
    <row r="43" spans="2:28" x14ac:dyDescent="0.4">
      <c r="B43" s="41"/>
      <c r="C43" s="12" t="s">
        <v>38</v>
      </c>
      <c r="D43" s="12">
        <v>67.3</v>
      </c>
      <c r="E43" s="12">
        <v>81.2</v>
      </c>
      <c r="F43" s="29">
        <f t="shared" ref="F43:G43" si="32">F14</f>
        <v>0</v>
      </c>
      <c r="G43" s="29">
        <f t="shared" si="32"/>
        <v>0</v>
      </c>
      <c r="H43" s="30">
        <f t="shared" si="14"/>
        <v>0</v>
      </c>
      <c r="I43" s="13">
        <f t="shared" si="26"/>
        <v>0</v>
      </c>
      <c r="J43" s="13">
        <f t="shared" si="15"/>
        <v>0</v>
      </c>
      <c r="K43" s="14">
        <f t="shared" si="16"/>
        <v>0</v>
      </c>
      <c r="L43" s="44"/>
      <c r="M43" s="25"/>
      <c r="N43" s="25"/>
      <c r="P43" s="12" t="s">
        <v>39</v>
      </c>
      <c r="Q43" s="12" t="str">
        <f t="shared" si="17"/>
        <v/>
      </c>
      <c r="R43" s="16">
        <v>2.4</v>
      </c>
      <c r="S43" s="16">
        <v>1.6</v>
      </c>
      <c r="T43" s="16">
        <v>2.5</v>
      </c>
      <c r="U43" s="16">
        <v>0.54</v>
      </c>
      <c r="V43" s="16">
        <v>0.08</v>
      </c>
      <c r="W43" s="16">
        <f t="shared" si="18"/>
        <v>0</v>
      </c>
      <c r="X43" s="16">
        <f t="shared" si="19"/>
        <v>0</v>
      </c>
      <c r="Y43" s="16">
        <f t="shared" si="20"/>
        <v>0</v>
      </c>
      <c r="Z43" s="16">
        <f t="shared" si="21"/>
        <v>0</v>
      </c>
      <c r="AA43" s="16">
        <f t="shared" si="22"/>
        <v>0</v>
      </c>
      <c r="AB43" s="17" t="str">
        <f t="shared" si="23"/>
        <v/>
      </c>
    </row>
    <row r="44" spans="2:28" x14ac:dyDescent="0.4">
      <c r="B44" s="41"/>
      <c r="C44" s="12" t="s">
        <v>40</v>
      </c>
      <c r="D44" s="12">
        <v>56.6</v>
      </c>
      <c r="E44" s="12">
        <v>70.8</v>
      </c>
      <c r="F44" s="29">
        <f t="shared" ref="F44:G44" si="33">F15</f>
        <v>0</v>
      </c>
      <c r="G44" s="29">
        <f t="shared" si="33"/>
        <v>0</v>
      </c>
      <c r="H44" s="30">
        <f t="shared" si="14"/>
        <v>0</v>
      </c>
      <c r="I44" s="13">
        <f t="shared" si="26"/>
        <v>0</v>
      </c>
      <c r="J44" s="13">
        <f t="shared" si="15"/>
        <v>0</v>
      </c>
      <c r="K44" s="14">
        <f t="shared" si="16"/>
        <v>0</v>
      </c>
      <c r="L44" s="44"/>
      <c r="M44" s="25"/>
      <c r="N44" s="25"/>
      <c r="P44" s="12" t="s">
        <v>41</v>
      </c>
      <c r="Q44" s="12" t="str">
        <f t="shared" si="17"/>
        <v/>
      </c>
      <c r="R44" s="16">
        <v>0.1</v>
      </c>
      <c r="S44" s="16">
        <v>0.1</v>
      </c>
      <c r="T44" s="16">
        <v>0.1</v>
      </c>
      <c r="U44" s="16">
        <v>0.1</v>
      </c>
      <c r="V44" s="16">
        <v>0.1</v>
      </c>
      <c r="W44" s="16">
        <f t="shared" si="18"/>
        <v>0</v>
      </c>
      <c r="X44" s="16">
        <f t="shared" si="19"/>
        <v>0</v>
      </c>
      <c r="Y44" s="16">
        <f t="shared" si="20"/>
        <v>0</v>
      </c>
      <c r="Z44" s="16">
        <f t="shared" si="21"/>
        <v>0</v>
      </c>
      <c r="AA44" s="16">
        <f t="shared" si="22"/>
        <v>0</v>
      </c>
      <c r="AB44" s="17" t="str">
        <f t="shared" si="23"/>
        <v/>
      </c>
    </row>
    <row r="45" spans="2:28" x14ac:dyDescent="0.4">
      <c r="B45" s="41"/>
      <c r="C45" s="12" t="s">
        <v>42</v>
      </c>
      <c r="D45" s="12">
        <v>41.7</v>
      </c>
      <c r="E45" s="12">
        <v>54</v>
      </c>
      <c r="F45" s="29">
        <f t="shared" ref="F45:G45" si="34">F16</f>
        <v>0</v>
      </c>
      <c r="G45" s="29">
        <f t="shared" si="34"/>
        <v>0</v>
      </c>
      <c r="H45" s="30">
        <f t="shared" si="14"/>
        <v>0</v>
      </c>
      <c r="I45" s="13">
        <f t="shared" si="26"/>
        <v>0</v>
      </c>
      <c r="J45" s="13">
        <f t="shared" si="15"/>
        <v>0</v>
      </c>
      <c r="K45" s="14">
        <f t="shared" si="16"/>
        <v>0</v>
      </c>
      <c r="L45" s="44"/>
      <c r="M45" s="25"/>
      <c r="N45" s="25"/>
      <c r="P45" s="12" t="s">
        <v>43</v>
      </c>
      <c r="Q45" s="12" t="str">
        <f t="shared" si="17"/>
        <v/>
      </c>
      <c r="R45" s="16">
        <v>2.88</v>
      </c>
      <c r="S45" s="16">
        <v>2.88</v>
      </c>
      <c r="T45" s="16">
        <v>2.87</v>
      </c>
      <c r="U45" s="16" t="s">
        <v>78</v>
      </c>
      <c r="V45" s="16" t="s">
        <v>78</v>
      </c>
      <c r="W45" s="16">
        <f t="shared" si="18"/>
        <v>0</v>
      </c>
      <c r="X45" s="16">
        <f t="shared" si="19"/>
        <v>0</v>
      </c>
      <c r="Y45" s="16">
        <f t="shared" si="20"/>
        <v>0</v>
      </c>
      <c r="Z45" s="16" t="s">
        <v>79</v>
      </c>
      <c r="AA45" s="16" t="s">
        <v>79</v>
      </c>
      <c r="AB45" s="17" t="str">
        <f t="shared" si="23"/>
        <v/>
      </c>
    </row>
    <row r="46" spans="2:28" x14ac:dyDescent="0.4">
      <c r="B46" s="41"/>
      <c r="C46" s="12" t="s">
        <v>44</v>
      </c>
      <c r="D46" s="12">
        <v>43.5</v>
      </c>
      <c r="E46" s="12">
        <v>53.8</v>
      </c>
      <c r="F46" s="29">
        <f t="shared" ref="F46:G46" si="35">F17</f>
        <v>0</v>
      </c>
      <c r="G46" s="29">
        <f t="shared" si="35"/>
        <v>0</v>
      </c>
      <c r="H46" s="30">
        <f t="shared" si="14"/>
        <v>0</v>
      </c>
      <c r="I46" s="13">
        <f t="shared" si="26"/>
        <v>0</v>
      </c>
      <c r="J46" s="13">
        <f t="shared" si="15"/>
        <v>0</v>
      </c>
      <c r="K46" s="14">
        <f t="shared" si="16"/>
        <v>0</v>
      </c>
      <c r="L46" s="44"/>
      <c r="M46" s="25"/>
      <c r="N46" s="25"/>
      <c r="P46" s="12" t="s">
        <v>45</v>
      </c>
      <c r="Q46" s="12" t="str">
        <f t="shared" si="17"/>
        <v/>
      </c>
      <c r="R46" s="16">
        <v>0.02</v>
      </c>
      <c r="S46" s="16">
        <v>0</v>
      </c>
      <c r="T46" s="16">
        <v>0</v>
      </c>
      <c r="U46" s="16">
        <v>0.54</v>
      </c>
      <c r="V46" s="16">
        <v>0.08</v>
      </c>
      <c r="W46" s="16">
        <f t="shared" si="18"/>
        <v>0</v>
      </c>
      <c r="X46" s="16">
        <f t="shared" si="19"/>
        <v>0</v>
      </c>
      <c r="Y46" s="16">
        <f t="shared" si="20"/>
        <v>0</v>
      </c>
      <c r="Z46" s="16">
        <f t="shared" si="21"/>
        <v>0</v>
      </c>
      <c r="AA46" s="16">
        <f t="shared" si="22"/>
        <v>0</v>
      </c>
      <c r="AB46" s="17" t="str">
        <f t="shared" si="23"/>
        <v/>
      </c>
    </row>
    <row r="47" spans="2:28" x14ac:dyDescent="0.4">
      <c r="B47" s="41"/>
      <c r="C47" s="12" t="s">
        <v>46</v>
      </c>
      <c r="D47" s="12">
        <v>29.6</v>
      </c>
      <c r="E47" s="12">
        <v>37.9</v>
      </c>
      <c r="F47" s="29">
        <f t="shared" ref="F47:G47" si="36">F18</f>
        <v>0</v>
      </c>
      <c r="G47" s="29">
        <f t="shared" si="36"/>
        <v>0</v>
      </c>
      <c r="H47" s="30">
        <f t="shared" si="14"/>
        <v>0</v>
      </c>
      <c r="I47" s="13">
        <f t="shared" si="26"/>
        <v>0</v>
      </c>
      <c r="J47" s="13">
        <f t="shared" si="15"/>
        <v>0</v>
      </c>
      <c r="K47" s="14">
        <f t="shared" si="16"/>
        <v>0</v>
      </c>
      <c r="L47" s="44"/>
      <c r="M47" s="25"/>
      <c r="N47" s="25"/>
      <c r="P47" s="12" t="s">
        <v>71</v>
      </c>
      <c r="Q47" s="12" t="str">
        <f t="shared" si="17"/>
        <v/>
      </c>
      <c r="R47" s="16">
        <v>0.02</v>
      </c>
      <c r="S47" s="16">
        <v>0</v>
      </c>
      <c r="T47" s="16">
        <v>0</v>
      </c>
      <c r="U47" s="16">
        <v>0.54</v>
      </c>
      <c r="V47" s="16">
        <v>0.08</v>
      </c>
      <c r="W47" s="16">
        <f t="shared" si="18"/>
        <v>0</v>
      </c>
      <c r="X47" s="16">
        <f t="shared" si="19"/>
        <v>0</v>
      </c>
      <c r="Y47" s="16">
        <f t="shared" si="20"/>
        <v>0</v>
      </c>
      <c r="Z47" s="16">
        <f t="shared" si="21"/>
        <v>0</v>
      </c>
      <c r="AA47" s="16">
        <f t="shared" si="22"/>
        <v>0</v>
      </c>
      <c r="AB47" s="17" t="str">
        <f t="shared" si="23"/>
        <v/>
      </c>
    </row>
    <row r="48" spans="2:28" x14ac:dyDescent="0.4">
      <c r="B48" s="41"/>
      <c r="C48" s="12" t="s">
        <v>48</v>
      </c>
      <c r="D48" s="12">
        <v>18.3</v>
      </c>
      <c r="E48" s="12">
        <v>29.8</v>
      </c>
      <c r="F48" s="29">
        <f t="shared" ref="F48:G48" si="37">F19</f>
        <v>0</v>
      </c>
      <c r="G48" s="29">
        <f t="shared" si="37"/>
        <v>0</v>
      </c>
      <c r="H48" s="30">
        <f t="shared" si="14"/>
        <v>0</v>
      </c>
      <c r="I48" s="13">
        <f t="shared" si="26"/>
        <v>0</v>
      </c>
      <c r="J48" s="13">
        <f t="shared" si="15"/>
        <v>0</v>
      </c>
      <c r="K48" s="14">
        <f t="shared" si="16"/>
        <v>0</v>
      </c>
      <c r="L48" s="44"/>
      <c r="M48" s="25"/>
      <c r="N48" s="25"/>
      <c r="P48" s="12" t="s">
        <v>72</v>
      </c>
      <c r="Q48" s="12" t="str">
        <f t="shared" si="17"/>
        <v/>
      </c>
      <c r="R48" s="16">
        <v>0.02</v>
      </c>
      <c r="S48" s="16">
        <v>0</v>
      </c>
      <c r="T48" s="16">
        <v>0</v>
      </c>
      <c r="U48" s="16">
        <v>0.54</v>
      </c>
      <c r="V48" s="16">
        <v>0.08</v>
      </c>
      <c r="W48" s="16">
        <f t="shared" si="18"/>
        <v>0</v>
      </c>
      <c r="X48" s="16">
        <f t="shared" si="19"/>
        <v>0</v>
      </c>
      <c r="Y48" s="16">
        <f t="shared" si="20"/>
        <v>0</v>
      </c>
      <c r="Z48" s="16">
        <f t="shared" si="21"/>
        <v>0</v>
      </c>
      <c r="AA48" s="16">
        <f t="shared" si="22"/>
        <v>0</v>
      </c>
      <c r="AB48" s="17" t="str">
        <f t="shared" si="23"/>
        <v/>
      </c>
    </row>
    <row r="49" spans="2:28" x14ac:dyDescent="0.4">
      <c r="B49" s="41"/>
      <c r="C49" s="12" t="s">
        <v>50</v>
      </c>
      <c r="D49" s="12">
        <v>61.3</v>
      </c>
      <c r="E49" s="12">
        <v>85</v>
      </c>
      <c r="F49" s="29">
        <f t="shared" ref="F49:G49" si="38">F20</f>
        <v>0</v>
      </c>
      <c r="G49" s="29">
        <f t="shared" si="38"/>
        <v>0</v>
      </c>
      <c r="H49" s="30">
        <f t="shared" si="14"/>
        <v>0</v>
      </c>
      <c r="I49" s="13">
        <f t="shared" si="26"/>
        <v>0</v>
      </c>
      <c r="J49" s="13">
        <f t="shared" si="15"/>
        <v>0</v>
      </c>
      <c r="K49" s="14">
        <f t="shared" si="16"/>
        <v>0</v>
      </c>
      <c r="L49" s="44"/>
      <c r="M49" s="25"/>
      <c r="N49" s="25"/>
      <c r="P49" s="12" t="s">
        <v>51</v>
      </c>
      <c r="Q49" s="12" t="str">
        <f t="shared" si="17"/>
        <v/>
      </c>
      <c r="R49" s="16">
        <v>2.4</v>
      </c>
      <c r="S49" s="16">
        <v>1.6</v>
      </c>
      <c r="T49" s="16">
        <v>2.5</v>
      </c>
      <c r="U49" s="16">
        <v>0.54</v>
      </c>
      <c r="V49" s="16">
        <v>0.08</v>
      </c>
      <c r="W49" s="16">
        <f t="shared" si="18"/>
        <v>0</v>
      </c>
      <c r="X49" s="16">
        <f t="shared" si="19"/>
        <v>0</v>
      </c>
      <c r="Y49" s="16">
        <f t="shared" si="20"/>
        <v>0</v>
      </c>
      <c r="Z49" s="16">
        <f t="shared" si="21"/>
        <v>0</v>
      </c>
      <c r="AA49" s="16">
        <f t="shared" si="22"/>
        <v>0</v>
      </c>
      <c r="AB49" s="17" t="str">
        <f t="shared" si="23"/>
        <v/>
      </c>
    </row>
    <row r="50" spans="2:28" x14ac:dyDescent="0.4">
      <c r="B50" s="41"/>
      <c r="C50" s="12" t="s">
        <v>52</v>
      </c>
      <c r="D50" s="12">
        <v>31.8</v>
      </c>
      <c r="E50" s="12">
        <v>61.4</v>
      </c>
      <c r="F50" s="29">
        <f t="shared" ref="F50:G50" si="39">F21</f>
        <v>0</v>
      </c>
      <c r="G50" s="29">
        <f t="shared" si="39"/>
        <v>0</v>
      </c>
      <c r="H50" s="30">
        <f t="shared" si="14"/>
        <v>0</v>
      </c>
      <c r="I50" s="13">
        <f t="shared" si="26"/>
        <v>0</v>
      </c>
      <c r="J50" s="13">
        <f t="shared" si="15"/>
        <v>0</v>
      </c>
      <c r="K50" s="14">
        <f t="shared" si="16"/>
        <v>0</v>
      </c>
      <c r="L50" s="44"/>
      <c r="M50" s="25"/>
      <c r="N50" s="25"/>
      <c r="P50" s="12" t="s">
        <v>53</v>
      </c>
      <c r="Q50" s="12" t="str">
        <f t="shared" si="17"/>
        <v/>
      </c>
      <c r="R50" s="16">
        <v>0.15</v>
      </c>
      <c r="S50" s="16">
        <v>0.15</v>
      </c>
      <c r="T50" s="16">
        <v>0.15</v>
      </c>
      <c r="U50" s="16" t="s">
        <v>78</v>
      </c>
      <c r="V50" s="16" t="s">
        <v>78</v>
      </c>
      <c r="W50" s="16">
        <f t="shared" si="18"/>
        <v>0</v>
      </c>
      <c r="X50" s="16">
        <f t="shared" si="19"/>
        <v>0</v>
      </c>
      <c r="Y50" s="16">
        <f t="shared" si="20"/>
        <v>0</v>
      </c>
      <c r="Z50" s="16" t="s">
        <v>79</v>
      </c>
      <c r="AA50" s="16" t="s">
        <v>79</v>
      </c>
      <c r="AB50" s="17" t="str">
        <f t="shared" si="23"/>
        <v/>
      </c>
    </row>
    <row r="51" spans="2:28" x14ac:dyDescent="0.4">
      <c r="B51" s="41"/>
      <c r="C51" s="12" t="s">
        <v>54</v>
      </c>
      <c r="D51" s="12">
        <v>60.2</v>
      </c>
      <c r="E51" s="12">
        <v>82.6</v>
      </c>
      <c r="F51" s="29">
        <f t="shared" ref="F51:G51" si="40">F22</f>
        <v>0</v>
      </c>
      <c r="G51" s="29">
        <f t="shared" si="40"/>
        <v>0</v>
      </c>
      <c r="H51" s="30">
        <f t="shared" si="14"/>
        <v>0</v>
      </c>
      <c r="I51" s="13">
        <f t="shared" si="26"/>
        <v>0</v>
      </c>
      <c r="J51" s="13">
        <f t="shared" si="15"/>
        <v>0</v>
      </c>
      <c r="K51" s="14">
        <f t="shared" si="16"/>
        <v>0</v>
      </c>
      <c r="L51" s="44"/>
      <c r="M51" s="25"/>
      <c r="N51" s="25"/>
      <c r="P51" s="12" t="s">
        <v>55</v>
      </c>
      <c r="Q51" s="12" t="str">
        <f t="shared" si="17"/>
        <v/>
      </c>
      <c r="R51" s="16">
        <v>0.02</v>
      </c>
      <c r="S51" s="16">
        <v>0</v>
      </c>
      <c r="T51" s="16">
        <v>0</v>
      </c>
      <c r="U51" s="16">
        <v>0.54</v>
      </c>
      <c r="V51" s="16">
        <v>0.08</v>
      </c>
      <c r="W51" s="16">
        <f t="shared" si="18"/>
        <v>0</v>
      </c>
      <c r="X51" s="16">
        <f t="shared" si="19"/>
        <v>0</v>
      </c>
      <c r="Y51" s="16">
        <f t="shared" si="20"/>
        <v>0</v>
      </c>
      <c r="Z51" s="16">
        <f t="shared" si="21"/>
        <v>0</v>
      </c>
      <c r="AA51" s="16">
        <f t="shared" si="22"/>
        <v>0</v>
      </c>
      <c r="AB51" s="17" t="str">
        <f t="shared" si="23"/>
        <v/>
      </c>
    </row>
    <row r="52" spans="2:28" x14ac:dyDescent="0.4">
      <c r="B52" s="42"/>
      <c r="C52" s="12" t="s">
        <v>56</v>
      </c>
      <c r="D52" s="12">
        <v>33.200000000000003</v>
      </c>
      <c r="E52" s="12">
        <v>64.599999999999994</v>
      </c>
      <c r="F52" s="29">
        <f t="shared" ref="F52:G52" si="41">F23</f>
        <v>0</v>
      </c>
      <c r="G52" s="29">
        <f t="shared" si="41"/>
        <v>0</v>
      </c>
      <c r="H52" s="30">
        <f t="shared" si="14"/>
        <v>0</v>
      </c>
      <c r="I52" s="13">
        <f t="shared" si="26"/>
        <v>0</v>
      </c>
      <c r="J52" s="13">
        <f t="shared" si="15"/>
        <v>0</v>
      </c>
      <c r="K52" s="14">
        <f t="shared" si="16"/>
        <v>0</v>
      </c>
      <c r="L52" s="45"/>
      <c r="M52" s="25"/>
      <c r="N52" s="25"/>
      <c r="P52" s="12" t="s">
        <v>57</v>
      </c>
      <c r="Q52" s="12" t="str">
        <f t="shared" si="17"/>
        <v/>
      </c>
      <c r="R52" s="16">
        <v>0.68400000000000005</v>
      </c>
      <c r="S52" s="16">
        <v>0.68400000000000005</v>
      </c>
      <c r="T52" s="16" t="s">
        <v>78</v>
      </c>
      <c r="U52" s="16">
        <v>0.33</v>
      </c>
      <c r="V52" s="16">
        <v>0.33</v>
      </c>
      <c r="W52" s="16">
        <f t="shared" si="18"/>
        <v>0</v>
      </c>
      <c r="X52" s="16">
        <f t="shared" si="19"/>
        <v>0</v>
      </c>
      <c r="Y52" s="16" t="s">
        <v>79</v>
      </c>
      <c r="Z52" s="16">
        <f t="shared" si="21"/>
        <v>0</v>
      </c>
      <c r="AA52" s="16">
        <f t="shared" si="22"/>
        <v>0</v>
      </c>
      <c r="AB52" s="17" t="str">
        <f t="shared" si="23"/>
        <v/>
      </c>
    </row>
    <row r="53" spans="2:28" x14ac:dyDescent="0.4">
      <c r="B53" s="46" t="s">
        <v>16</v>
      </c>
      <c r="C53" s="12" t="s">
        <v>58</v>
      </c>
      <c r="D53" s="12">
        <v>14.3</v>
      </c>
      <c r="E53" s="12">
        <v>24.7</v>
      </c>
      <c r="F53" s="29">
        <f t="shared" ref="F53:G53" si="42">F24</f>
        <v>0</v>
      </c>
      <c r="G53" s="29">
        <f t="shared" si="42"/>
        <v>0</v>
      </c>
      <c r="H53" s="30">
        <f t="shared" si="14"/>
        <v>0</v>
      </c>
      <c r="I53" s="13">
        <f t="shared" si="26"/>
        <v>0</v>
      </c>
      <c r="J53" s="13">
        <f t="shared" si="15"/>
        <v>0</v>
      </c>
      <c r="K53" s="14">
        <f t="shared" si="16"/>
        <v>0</v>
      </c>
      <c r="L53" s="43">
        <f>SUM(K53:K54)</f>
        <v>0</v>
      </c>
      <c r="M53" s="25"/>
      <c r="N53" s="25"/>
      <c r="P53" s="12" t="s">
        <v>59</v>
      </c>
      <c r="Q53" s="12" t="str">
        <f t="shared" si="17"/>
        <v/>
      </c>
      <c r="R53" s="16">
        <v>2.4</v>
      </c>
      <c r="S53" s="16">
        <v>2</v>
      </c>
      <c r="T53" s="16">
        <v>2.5</v>
      </c>
      <c r="U53" s="16">
        <v>2</v>
      </c>
      <c r="V53" s="16">
        <v>2</v>
      </c>
      <c r="W53" s="16">
        <f t="shared" si="18"/>
        <v>0</v>
      </c>
      <c r="X53" s="16">
        <f t="shared" si="19"/>
        <v>0</v>
      </c>
      <c r="Y53" s="16">
        <f t="shared" si="20"/>
        <v>0</v>
      </c>
      <c r="Z53" s="16">
        <f t="shared" si="21"/>
        <v>0</v>
      </c>
      <c r="AA53" s="16">
        <f t="shared" si="22"/>
        <v>0</v>
      </c>
      <c r="AB53" s="17" t="str">
        <f t="shared" si="23"/>
        <v/>
      </c>
    </row>
    <row r="54" spans="2:28" ht="14.25" thickBot="1" x14ac:dyDescent="0.45">
      <c r="B54" s="46"/>
      <c r="C54" s="12" t="s">
        <v>60</v>
      </c>
      <c r="D54" s="12">
        <v>19.7</v>
      </c>
      <c r="E54" s="12">
        <v>29.9</v>
      </c>
      <c r="F54" s="29">
        <f t="shared" ref="F54:G54" si="43">F25</f>
        <v>0</v>
      </c>
      <c r="G54" s="29">
        <f t="shared" si="43"/>
        <v>0</v>
      </c>
      <c r="H54" s="30">
        <f t="shared" si="14"/>
        <v>0</v>
      </c>
      <c r="I54" s="13">
        <f t="shared" si="26"/>
        <v>0</v>
      </c>
      <c r="J54" s="13">
        <f t="shared" si="15"/>
        <v>0</v>
      </c>
      <c r="K54" s="14">
        <f t="shared" si="16"/>
        <v>0</v>
      </c>
      <c r="L54" s="45"/>
      <c r="M54" s="25"/>
      <c r="N54" s="25"/>
      <c r="P54" s="12" t="s">
        <v>61</v>
      </c>
      <c r="Q54" s="12" t="str">
        <f t="shared" si="17"/>
        <v/>
      </c>
      <c r="R54" s="16">
        <v>2.88</v>
      </c>
      <c r="S54" s="16">
        <v>2.88</v>
      </c>
      <c r="T54" s="16">
        <v>2.87</v>
      </c>
      <c r="U54" s="16" t="s">
        <v>78</v>
      </c>
      <c r="V54" s="16" t="s">
        <v>78</v>
      </c>
      <c r="W54" s="16">
        <f t="shared" si="18"/>
        <v>0</v>
      </c>
      <c r="X54" s="16">
        <f t="shared" si="19"/>
        <v>0</v>
      </c>
      <c r="Y54" s="16">
        <f t="shared" si="20"/>
        <v>0</v>
      </c>
      <c r="Z54" s="16" t="s">
        <v>79</v>
      </c>
      <c r="AA54" s="16" t="s">
        <v>79</v>
      </c>
      <c r="AB54" s="17" t="str">
        <f t="shared" si="23"/>
        <v/>
      </c>
    </row>
    <row r="55" spans="2:28" ht="14.25" thickBot="1" x14ac:dyDescent="0.45">
      <c r="B55" s="46" t="s">
        <v>17</v>
      </c>
      <c r="C55" s="12" t="s">
        <v>62</v>
      </c>
      <c r="D55" s="12">
        <v>1.69</v>
      </c>
      <c r="E55" s="16" t="s">
        <v>78</v>
      </c>
      <c r="F55" s="29">
        <f t="shared" ref="F55:G55" si="44">F26</f>
        <v>0</v>
      </c>
      <c r="G55" s="29">
        <f t="shared" si="44"/>
        <v>0</v>
      </c>
      <c r="H55" s="30">
        <f t="shared" si="14"/>
        <v>0</v>
      </c>
      <c r="I55" s="13">
        <f t="shared" si="26"/>
        <v>0</v>
      </c>
      <c r="J55" s="20" t="s">
        <v>25</v>
      </c>
      <c r="K55" s="14">
        <f>I55</f>
        <v>0</v>
      </c>
      <c r="L55" s="43">
        <f>SUM(K55:K56)</f>
        <v>0</v>
      </c>
      <c r="M55" s="25"/>
      <c r="N55" s="25"/>
      <c r="AB55" s="21">
        <f>SUM(AB34:AB54)</f>
        <v>0</v>
      </c>
    </row>
    <row r="56" spans="2:28" ht="18.75" customHeight="1" x14ac:dyDescent="0.4">
      <c r="B56" s="46"/>
      <c r="C56" s="12" t="s">
        <v>64</v>
      </c>
      <c r="D56" s="12">
        <v>1</v>
      </c>
      <c r="E56" s="16" t="s">
        <v>78</v>
      </c>
      <c r="F56" s="29">
        <f t="shared" ref="F56:G56" si="45">F27</f>
        <v>0</v>
      </c>
      <c r="G56" s="29">
        <f t="shared" si="45"/>
        <v>0</v>
      </c>
      <c r="H56" s="30">
        <f t="shared" si="14"/>
        <v>0</v>
      </c>
      <c r="I56" s="13">
        <f t="shared" si="26"/>
        <v>0</v>
      </c>
      <c r="J56" s="20" t="s">
        <v>25</v>
      </c>
      <c r="K56" s="14">
        <f t="shared" ref="K56:K57" si="46">I56</f>
        <v>0</v>
      </c>
      <c r="L56" s="45"/>
      <c r="M56" s="25"/>
      <c r="N56" s="25"/>
    </row>
    <row r="57" spans="2:28" ht="18.75" customHeight="1" x14ac:dyDescent="0.4">
      <c r="B57" s="11" t="s">
        <v>18</v>
      </c>
      <c r="C57" s="12"/>
      <c r="D57" s="12">
        <v>1.45</v>
      </c>
      <c r="E57" s="16" t="s">
        <v>78</v>
      </c>
      <c r="F57" s="29">
        <f t="shared" ref="F57:G57" si="47">F28</f>
        <v>0</v>
      </c>
      <c r="G57" s="29">
        <f t="shared" si="47"/>
        <v>0</v>
      </c>
      <c r="H57" s="30">
        <f t="shared" si="14"/>
        <v>0</v>
      </c>
      <c r="I57" s="13">
        <f t="shared" si="26"/>
        <v>0</v>
      </c>
      <c r="J57" s="20" t="s">
        <v>25</v>
      </c>
      <c r="K57" s="14">
        <f t="shared" si="46"/>
        <v>0</v>
      </c>
      <c r="L57" s="20">
        <f>I57</f>
        <v>0</v>
      </c>
      <c r="M57" s="25"/>
      <c r="N57" s="25"/>
    </row>
    <row r="58" spans="2:28" ht="18.75" customHeight="1" x14ac:dyDescent="0.4"/>
    <row r="59" spans="2:28" ht="18.75" customHeight="1" x14ac:dyDescent="0.4"/>
    <row r="60" spans="2:28" ht="18.75" customHeight="1" x14ac:dyDescent="0.4"/>
    <row r="61" spans="2:28" ht="18.75" customHeight="1" x14ac:dyDescent="0.4"/>
    <row r="62" spans="2:28" ht="18.75" customHeight="1" x14ac:dyDescent="0.4"/>
    <row r="63" spans="2:28" ht="18.75" customHeight="1" x14ac:dyDescent="0.4"/>
    <row r="64" spans="2:28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</sheetData>
  <sheetProtection sheet="1" objects="1" scenarios="1"/>
  <mergeCells count="48">
    <mergeCell ref="M4:N4"/>
    <mergeCell ref="Q3:Q4"/>
    <mergeCell ref="Q32:Q33"/>
    <mergeCell ref="W3:AB3"/>
    <mergeCell ref="P3:P4"/>
    <mergeCell ref="R3:V3"/>
    <mergeCell ref="R32:V32"/>
    <mergeCell ref="W32:AB32"/>
    <mergeCell ref="P32:P33"/>
    <mergeCell ref="B24:B25"/>
    <mergeCell ref="N24:N25"/>
    <mergeCell ref="B26:B27"/>
    <mergeCell ref="N26:N27"/>
    <mergeCell ref="I26:I27"/>
    <mergeCell ref="J26:J27"/>
    <mergeCell ref="I24:I25"/>
    <mergeCell ref="J24:J25"/>
    <mergeCell ref="B5:B10"/>
    <mergeCell ref="N5:N10"/>
    <mergeCell ref="B11:B23"/>
    <mergeCell ref="N11:N23"/>
    <mergeCell ref="B3:C4"/>
    <mergeCell ref="D3:E3"/>
    <mergeCell ref="F3:F4"/>
    <mergeCell ref="K3:N3"/>
    <mergeCell ref="G3:G4"/>
    <mergeCell ref="I3:I4"/>
    <mergeCell ref="J3:J4"/>
    <mergeCell ref="I5:I10"/>
    <mergeCell ref="J5:J10"/>
    <mergeCell ref="I11:I23"/>
    <mergeCell ref="J11:J23"/>
    <mergeCell ref="H3:H4"/>
    <mergeCell ref="B34:B39"/>
    <mergeCell ref="L34:L39"/>
    <mergeCell ref="B32:C33"/>
    <mergeCell ref="D32:E32"/>
    <mergeCell ref="F32:F33"/>
    <mergeCell ref="I32:L32"/>
    <mergeCell ref="G32:G33"/>
    <mergeCell ref="K33:L33"/>
    <mergeCell ref="H32:H33"/>
    <mergeCell ref="B40:B52"/>
    <mergeCell ref="L40:L52"/>
    <mergeCell ref="B53:B54"/>
    <mergeCell ref="L53:L54"/>
    <mergeCell ref="B55:B56"/>
    <mergeCell ref="L55:L56"/>
  </mergeCells>
  <phoneticPr fontId="1"/>
  <dataValidations count="1">
    <dataValidation type="list" allowBlank="1" showInputMessage="1" showErrorMessage="1" sqref="Q5:Q25" xr:uid="{AB162820-AD89-4B20-A145-B8F1D7F2F238}">
      <formula1>"○"</formula1>
    </dataValidation>
  </dataValidations>
  <pageMargins left="0.7" right="0.7" top="0.75" bottom="0.75" header="0.3" footer="0.3"/>
  <pageSetup paperSize="9" scale="3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708C-A30F-429F-8509-7F6855128CAA}">
  <sheetPr>
    <pageSetUpPr fitToPage="1"/>
  </sheetPr>
  <dimension ref="A1:AC81"/>
  <sheetViews>
    <sheetView view="pageBreakPreview" topLeftCell="A24" zoomScale="85" zoomScaleNormal="90" zoomScaleSheetLayoutView="85" workbookViewId="0">
      <selection activeCell="P27" sqref="P27"/>
    </sheetView>
  </sheetViews>
  <sheetFormatPr defaultColWidth="8.75" defaultRowHeight="13.5" x14ac:dyDescent="0.4"/>
  <cols>
    <col min="1" max="1" width="4.625" style="1" customWidth="1"/>
    <col min="2" max="2" width="11.75" style="1" customWidth="1"/>
    <col min="3" max="3" width="29.375" style="1" bestFit="1" customWidth="1"/>
    <col min="4" max="4" width="12.875" style="1" customWidth="1"/>
    <col min="5" max="5" width="13" style="1" customWidth="1"/>
    <col min="6" max="6" width="12.375" style="1" customWidth="1"/>
    <col min="7" max="7" width="12.75" style="1" customWidth="1"/>
    <col min="8" max="8" width="7.5" style="1" hidden="1" customWidth="1"/>
    <col min="9" max="10" width="9.375" style="1" customWidth="1"/>
    <col min="11" max="11" width="13" style="1" customWidth="1"/>
    <col min="12" max="12" width="14.5" style="1" customWidth="1"/>
    <col min="13" max="13" width="12.125" style="1" customWidth="1"/>
    <col min="14" max="14" width="14.375" style="1" customWidth="1"/>
    <col min="15" max="15" width="2.875" style="1" customWidth="1"/>
    <col min="16" max="16" width="29.25" style="1" customWidth="1"/>
    <col min="17" max="17" width="6.625" style="1" customWidth="1"/>
    <col min="18" max="21" width="8.75" style="1"/>
    <col min="22" max="22" width="11.625" style="1" bestFit="1" customWidth="1"/>
    <col min="23" max="23" width="9.25" style="1" customWidth="1"/>
    <col min="24" max="25" width="8.75" style="1"/>
    <col min="26" max="26" width="10.875" style="1" customWidth="1"/>
    <col min="27" max="27" width="11.875" style="1" customWidth="1"/>
    <col min="28" max="28" width="16.625" style="1" bestFit="1" customWidth="1"/>
    <col min="29" max="29" width="13.625" style="1" customWidth="1"/>
    <col min="30" max="16384" width="8.75" style="1"/>
  </cols>
  <sheetData>
    <row r="1" spans="1:29" ht="36.75" customHeight="1" x14ac:dyDescent="0.4">
      <c r="B1" s="7" t="s">
        <v>0</v>
      </c>
    </row>
    <row r="2" spans="1:29" ht="19.5" customHeight="1" x14ac:dyDescent="0.4">
      <c r="B2" s="1" t="s">
        <v>88</v>
      </c>
      <c r="P2" s="1" t="s">
        <v>89</v>
      </c>
    </row>
    <row r="3" spans="1:29" ht="47.25" customHeight="1" thickBot="1" x14ac:dyDescent="0.45">
      <c r="A3" s="8"/>
      <c r="B3" s="47" t="s">
        <v>1</v>
      </c>
      <c r="C3" s="48"/>
      <c r="D3" s="51" t="s">
        <v>2</v>
      </c>
      <c r="E3" s="52"/>
      <c r="F3" s="53" t="s">
        <v>3</v>
      </c>
      <c r="G3" s="53" t="s">
        <v>4</v>
      </c>
      <c r="H3" s="53"/>
      <c r="I3" s="53" t="s">
        <v>5</v>
      </c>
      <c r="J3" s="53" t="s">
        <v>6</v>
      </c>
      <c r="K3" s="54" t="s">
        <v>7</v>
      </c>
      <c r="L3" s="55"/>
      <c r="M3" s="55"/>
      <c r="N3" s="56"/>
      <c r="O3" s="10"/>
      <c r="P3" s="46" t="s">
        <v>8</v>
      </c>
      <c r="Q3" s="63" t="s">
        <v>80</v>
      </c>
      <c r="R3" s="46" t="s">
        <v>9</v>
      </c>
      <c r="S3" s="46"/>
      <c r="T3" s="46"/>
      <c r="U3" s="46"/>
      <c r="V3" s="46"/>
      <c r="W3" s="65" t="s">
        <v>10</v>
      </c>
      <c r="X3" s="66"/>
      <c r="Y3" s="66"/>
      <c r="Z3" s="66"/>
      <c r="AA3" s="66"/>
      <c r="AB3" s="67"/>
    </row>
    <row r="4" spans="1:29" x14ac:dyDescent="0.4">
      <c r="A4" s="8"/>
      <c r="B4" s="49"/>
      <c r="C4" s="50"/>
      <c r="D4" s="11" t="s">
        <v>11</v>
      </c>
      <c r="E4" s="9" t="s">
        <v>12</v>
      </c>
      <c r="F4" s="42"/>
      <c r="G4" s="57"/>
      <c r="H4" s="57"/>
      <c r="I4" s="57"/>
      <c r="J4" s="57"/>
      <c r="K4" s="11" t="s">
        <v>11</v>
      </c>
      <c r="L4" s="9" t="s">
        <v>12</v>
      </c>
      <c r="M4" s="54" t="s">
        <v>13</v>
      </c>
      <c r="N4" s="56"/>
      <c r="O4" s="10"/>
      <c r="P4" s="46"/>
      <c r="Q4" s="64"/>
      <c r="R4" s="11" t="s">
        <v>14</v>
      </c>
      <c r="S4" s="11" t="s">
        <v>15</v>
      </c>
      <c r="T4" s="11" t="s">
        <v>16</v>
      </c>
      <c r="U4" s="11" t="s">
        <v>17</v>
      </c>
      <c r="V4" s="11" t="s">
        <v>18</v>
      </c>
      <c r="W4" s="11" t="s">
        <v>14</v>
      </c>
      <c r="X4" s="11" t="s">
        <v>15</v>
      </c>
      <c r="Y4" s="11" t="s">
        <v>16</v>
      </c>
      <c r="Z4" s="11" t="s">
        <v>17</v>
      </c>
      <c r="AA4" s="11" t="s">
        <v>18</v>
      </c>
      <c r="AB4" s="11" t="s">
        <v>13</v>
      </c>
    </row>
    <row r="5" spans="1:29" x14ac:dyDescent="0.4">
      <c r="B5" s="40" t="s">
        <v>14</v>
      </c>
      <c r="C5" s="12" t="s">
        <v>19</v>
      </c>
      <c r="D5" s="12">
        <v>48.6</v>
      </c>
      <c r="E5" s="12">
        <v>17</v>
      </c>
      <c r="F5" s="3"/>
      <c r="G5" s="3"/>
      <c r="H5" s="30">
        <f>F5*G5/365</f>
        <v>0</v>
      </c>
      <c r="I5" s="43">
        <v>0.16</v>
      </c>
      <c r="J5" s="58">
        <v>5.0000000000000001E-3</v>
      </c>
      <c r="K5" s="13">
        <f t="shared" ref="K5:K10" si="0">D5*F5*G5*0.16/1000</f>
        <v>0</v>
      </c>
      <c r="L5" s="13">
        <f t="shared" ref="L5:L10" si="1">E5*F5*G5*0.005/1000</f>
        <v>0</v>
      </c>
      <c r="M5" s="14">
        <f>K5+L5</f>
        <v>0</v>
      </c>
      <c r="N5" s="43">
        <f>SUM(M5:M10)</f>
        <v>0</v>
      </c>
      <c r="O5" s="15"/>
      <c r="P5" s="12" t="s">
        <v>20</v>
      </c>
      <c r="Q5" s="26"/>
      <c r="R5" s="16">
        <v>0.2</v>
      </c>
      <c r="S5" s="16">
        <v>0.2</v>
      </c>
      <c r="T5" s="16">
        <v>0.2</v>
      </c>
      <c r="U5" s="16">
        <v>0.14000000000000001</v>
      </c>
      <c r="V5" s="16">
        <v>0.14000000000000001</v>
      </c>
      <c r="W5" s="16">
        <f>$N$5*R5/100</f>
        <v>0</v>
      </c>
      <c r="X5" s="16">
        <f>$N$11*S5/100</f>
        <v>0</v>
      </c>
      <c r="Y5" s="16">
        <f>$N$24*T5/100</f>
        <v>0</v>
      </c>
      <c r="Z5" s="16">
        <f>$N$26*U5/100</f>
        <v>0</v>
      </c>
      <c r="AA5" s="16">
        <f>$N$28*V5/100</f>
        <v>0</v>
      </c>
      <c r="AB5" s="17" t="str">
        <f>IF(Q5="○",SUM(W5:AA5),"")</f>
        <v/>
      </c>
      <c r="AC5" s="15"/>
    </row>
    <row r="6" spans="1:29" x14ac:dyDescent="0.4">
      <c r="B6" s="41"/>
      <c r="C6" s="8" t="s">
        <v>21</v>
      </c>
      <c r="D6" s="18">
        <v>47</v>
      </c>
      <c r="E6" s="18">
        <v>17.2</v>
      </c>
      <c r="F6" s="4"/>
      <c r="G6" s="5"/>
      <c r="H6" s="30">
        <f t="shared" ref="H6:H28" si="2">F6*G6/365</f>
        <v>0</v>
      </c>
      <c r="I6" s="44"/>
      <c r="J6" s="59"/>
      <c r="K6" s="13">
        <f t="shared" si="0"/>
        <v>0</v>
      </c>
      <c r="L6" s="13">
        <f t="shared" si="1"/>
        <v>0</v>
      </c>
      <c r="M6" s="14">
        <f>K6+L6</f>
        <v>0</v>
      </c>
      <c r="N6" s="44"/>
      <c r="O6" s="15"/>
      <c r="P6" s="12" t="s">
        <v>22</v>
      </c>
      <c r="Q6" s="26"/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f t="shared" ref="W6:W25" si="3">$N$5*R6/100</f>
        <v>0</v>
      </c>
      <c r="X6" s="16">
        <f t="shared" ref="X6:X25" si="4">$N$11*S6/100</f>
        <v>0</v>
      </c>
      <c r="Y6" s="16">
        <f t="shared" ref="Y6:Y25" si="5">$N$24*T6/100</f>
        <v>0</v>
      </c>
      <c r="Z6" s="16">
        <f t="shared" ref="Z6:Z24" si="6">$N$26*U6/100</f>
        <v>0</v>
      </c>
      <c r="AA6" s="16">
        <f t="shared" ref="AA6:AA24" si="7">$N$28*V6/100</f>
        <v>0</v>
      </c>
      <c r="AB6" s="17" t="str">
        <f t="shared" ref="AB6:AB25" si="8">IF(Q6="○",SUM(W6:AA6),"")</f>
        <v/>
      </c>
    </row>
    <row r="7" spans="1:29" x14ac:dyDescent="0.4">
      <c r="B7" s="41"/>
      <c r="C7" s="12" t="s">
        <v>23</v>
      </c>
      <c r="D7" s="12">
        <v>43</v>
      </c>
      <c r="E7" s="12">
        <v>18.8</v>
      </c>
      <c r="F7" s="6"/>
      <c r="G7" s="3"/>
      <c r="H7" s="30">
        <f t="shared" si="2"/>
        <v>0</v>
      </c>
      <c r="I7" s="44"/>
      <c r="J7" s="59"/>
      <c r="K7" s="13">
        <f t="shared" si="0"/>
        <v>0</v>
      </c>
      <c r="L7" s="13">
        <f t="shared" si="1"/>
        <v>0</v>
      </c>
      <c r="M7" s="14">
        <f t="shared" ref="M7:M25" si="9">K7+L7</f>
        <v>0</v>
      </c>
      <c r="N7" s="44"/>
      <c r="O7" s="15"/>
      <c r="P7" s="12" t="s">
        <v>24</v>
      </c>
      <c r="Q7" s="26"/>
      <c r="R7" s="16" t="s">
        <v>78</v>
      </c>
      <c r="S7" s="16" t="s">
        <v>78</v>
      </c>
      <c r="T7" s="16" t="s">
        <v>78</v>
      </c>
      <c r="U7" s="16">
        <v>0</v>
      </c>
      <c r="V7" s="16">
        <v>0</v>
      </c>
      <c r="W7" s="16" t="s">
        <v>79</v>
      </c>
      <c r="X7" s="16" t="s">
        <v>79</v>
      </c>
      <c r="Y7" s="16" t="s">
        <v>79</v>
      </c>
      <c r="Z7" s="16">
        <f t="shared" si="6"/>
        <v>0</v>
      </c>
      <c r="AA7" s="16">
        <f t="shared" si="7"/>
        <v>0</v>
      </c>
      <c r="AB7" s="17" t="str">
        <f t="shared" si="8"/>
        <v/>
      </c>
    </row>
    <row r="8" spans="1:29" x14ac:dyDescent="0.4">
      <c r="B8" s="41"/>
      <c r="C8" s="8" t="s">
        <v>26</v>
      </c>
      <c r="D8" s="18">
        <v>28.2</v>
      </c>
      <c r="E8" s="18">
        <v>15.3</v>
      </c>
      <c r="F8" s="4"/>
      <c r="G8" s="5"/>
      <c r="H8" s="30">
        <f t="shared" si="2"/>
        <v>0</v>
      </c>
      <c r="I8" s="44"/>
      <c r="J8" s="59"/>
      <c r="K8" s="13">
        <f t="shared" si="0"/>
        <v>0</v>
      </c>
      <c r="L8" s="13">
        <f t="shared" si="1"/>
        <v>0</v>
      </c>
      <c r="M8" s="14">
        <f t="shared" si="9"/>
        <v>0</v>
      </c>
      <c r="N8" s="44"/>
      <c r="O8" s="15"/>
      <c r="P8" s="12" t="s">
        <v>27</v>
      </c>
      <c r="Q8" s="26"/>
      <c r="R8" s="16">
        <v>0.113</v>
      </c>
      <c r="S8" s="16">
        <v>0.109</v>
      </c>
      <c r="T8" s="16">
        <v>0.30199999999999999</v>
      </c>
      <c r="U8" s="16">
        <v>0.26100000000000001</v>
      </c>
      <c r="V8" s="16">
        <v>0.24099999999999999</v>
      </c>
      <c r="W8" s="16">
        <f t="shared" si="3"/>
        <v>0</v>
      </c>
      <c r="X8" s="16">
        <f t="shared" si="4"/>
        <v>0</v>
      </c>
      <c r="Y8" s="16">
        <f t="shared" si="5"/>
        <v>0</v>
      </c>
      <c r="Z8" s="16">
        <f t="shared" si="6"/>
        <v>0</v>
      </c>
      <c r="AA8" s="16">
        <f t="shared" si="7"/>
        <v>0</v>
      </c>
      <c r="AB8" s="17" t="str">
        <f t="shared" si="8"/>
        <v/>
      </c>
    </row>
    <row r="9" spans="1:29" x14ac:dyDescent="0.4">
      <c r="B9" s="41"/>
      <c r="C9" s="12" t="s">
        <v>28</v>
      </c>
      <c r="D9" s="12">
        <v>23.2</v>
      </c>
      <c r="E9" s="12">
        <v>12.5</v>
      </c>
      <c r="F9" s="6"/>
      <c r="G9" s="3"/>
      <c r="H9" s="30">
        <f t="shared" si="2"/>
        <v>0</v>
      </c>
      <c r="I9" s="44"/>
      <c r="J9" s="59"/>
      <c r="K9" s="13">
        <f t="shared" si="0"/>
        <v>0</v>
      </c>
      <c r="L9" s="13">
        <f t="shared" si="1"/>
        <v>0</v>
      </c>
      <c r="M9" s="14">
        <f t="shared" si="9"/>
        <v>0</v>
      </c>
      <c r="N9" s="44"/>
      <c r="O9" s="15"/>
      <c r="P9" s="12" t="s">
        <v>29</v>
      </c>
      <c r="Q9" s="26"/>
      <c r="R9" s="16">
        <v>0</v>
      </c>
      <c r="S9" s="16">
        <v>0</v>
      </c>
      <c r="T9" s="16">
        <v>0</v>
      </c>
      <c r="U9" s="16" t="s">
        <v>78</v>
      </c>
      <c r="V9" s="16" t="s">
        <v>78</v>
      </c>
      <c r="W9" s="16">
        <f t="shared" si="3"/>
        <v>0</v>
      </c>
      <c r="X9" s="16">
        <f>$N$11*S9/100</f>
        <v>0</v>
      </c>
      <c r="Y9" s="16">
        <f t="shared" si="5"/>
        <v>0</v>
      </c>
      <c r="Z9" s="16" t="s">
        <v>79</v>
      </c>
      <c r="AA9" s="16" t="s">
        <v>79</v>
      </c>
      <c r="AB9" s="17" t="str">
        <f t="shared" si="8"/>
        <v/>
      </c>
    </row>
    <row r="10" spans="1:29" x14ac:dyDescent="0.4">
      <c r="B10" s="42"/>
      <c r="C10" s="19" t="s">
        <v>30</v>
      </c>
      <c r="D10" s="12">
        <v>15.9</v>
      </c>
      <c r="E10" s="12">
        <v>5.0999999999999996</v>
      </c>
      <c r="F10" s="6"/>
      <c r="G10" s="3"/>
      <c r="H10" s="30">
        <f t="shared" si="2"/>
        <v>0</v>
      </c>
      <c r="I10" s="45"/>
      <c r="J10" s="60"/>
      <c r="K10" s="13">
        <f t="shared" si="0"/>
        <v>0</v>
      </c>
      <c r="L10" s="13">
        <f t="shared" si="1"/>
        <v>0</v>
      </c>
      <c r="M10" s="14">
        <f t="shared" si="9"/>
        <v>0</v>
      </c>
      <c r="N10" s="45"/>
      <c r="O10" s="15"/>
      <c r="P10" s="12" t="s">
        <v>31</v>
      </c>
      <c r="Q10" s="26"/>
      <c r="R10" s="16">
        <v>0.113</v>
      </c>
      <c r="S10" s="16">
        <v>0.109</v>
      </c>
      <c r="T10" s="16">
        <v>0.30199999999999999</v>
      </c>
      <c r="U10" s="16" t="s">
        <v>78</v>
      </c>
      <c r="V10" s="16" t="s">
        <v>78</v>
      </c>
      <c r="W10" s="16">
        <f t="shared" si="3"/>
        <v>0</v>
      </c>
      <c r="X10" s="16">
        <f t="shared" si="4"/>
        <v>0</v>
      </c>
      <c r="Y10" s="16">
        <f t="shared" si="5"/>
        <v>0</v>
      </c>
      <c r="Z10" s="16" t="s">
        <v>79</v>
      </c>
      <c r="AA10" s="16" t="s">
        <v>79</v>
      </c>
      <c r="AB10" s="17" t="str">
        <f t="shared" si="8"/>
        <v/>
      </c>
    </row>
    <row r="11" spans="1:29" x14ac:dyDescent="0.4">
      <c r="B11" s="40" t="s">
        <v>15</v>
      </c>
      <c r="C11" s="12" t="s">
        <v>32</v>
      </c>
      <c r="D11" s="12">
        <v>18.2</v>
      </c>
      <c r="E11" s="12">
        <v>7.4</v>
      </c>
      <c r="F11" s="6"/>
      <c r="G11" s="3"/>
      <c r="H11" s="30">
        <f t="shared" si="2"/>
        <v>0</v>
      </c>
      <c r="I11" s="43">
        <v>0.18</v>
      </c>
      <c r="J11" s="43">
        <v>0.02</v>
      </c>
      <c r="K11" s="13">
        <f t="shared" ref="K11:K23" si="10">D11*F11*G11*0.18/1000</f>
        <v>0</v>
      </c>
      <c r="L11" s="13">
        <f t="shared" ref="L11:L23" si="11">E11*F11*G11*0.02/1000</f>
        <v>0</v>
      </c>
      <c r="M11" s="14">
        <f t="shared" si="9"/>
        <v>0</v>
      </c>
      <c r="N11" s="43">
        <f>SUM(M11:M23)</f>
        <v>0</v>
      </c>
      <c r="O11" s="15"/>
      <c r="P11" s="12" t="s">
        <v>33</v>
      </c>
      <c r="Q11" s="26"/>
      <c r="R11" s="12">
        <v>0.08</v>
      </c>
      <c r="S11" s="12">
        <v>0.06</v>
      </c>
      <c r="T11" s="16">
        <v>0.08</v>
      </c>
      <c r="U11" s="16">
        <v>0.08</v>
      </c>
      <c r="V11" s="16">
        <v>0.08</v>
      </c>
      <c r="W11" s="16">
        <f>$N$5*R11/100</f>
        <v>0</v>
      </c>
      <c r="X11" s="16">
        <f t="shared" si="4"/>
        <v>0</v>
      </c>
      <c r="Y11" s="16">
        <f t="shared" si="5"/>
        <v>0</v>
      </c>
      <c r="Z11" s="16">
        <f t="shared" si="6"/>
        <v>0</v>
      </c>
      <c r="AA11" s="16">
        <f t="shared" si="7"/>
        <v>0</v>
      </c>
      <c r="AB11" s="17" t="str">
        <f>IF(Q11="○",SUM(W11:AA11),"")</f>
        <v/>
      </c>
    </row>
    <row r="12" spans="1:29" x14ac:dyDescent="0.4">
      <c r="B12" s="41"/>
      <c r="C12" s="12" t="s">
        <v>34</v>
      </c>
      <c r="D12" s="12">
        <v>14.2</v>
      </c>
      <c r="E12" s="12">
        <v>6.8</v>
      </c>
      <c r="F12" s="6"/>
      <c r="G12" s="3"/>
      <c r="H12" s="30">
        <f t="shared" si="2"/>
        <v>0</v>
      </c>
      <c r="I12" s="44"/>
      <c r="J12" s="44"/>
      <c r="K12" s="13">
        <f t="shared" si="10"/>
        <v>0</v>
      </c>
      <c r="L12" s="13">
        <f t="shared" si="11"/>
        <v>0</v>
      </c>
      <c r="M12" s="14">
        <f t="shared" si="9"/>
        <v>0</v>
      </c>
      <c r="N12" s="44"/>
      <c r="O12" s="15"/>
      <c r="P12" s="12" t="s">
        <v>35</v>
      </c>
      <c r="Q12" s="26"/>
      <c r="R12" s="12">
        <v>0.08</v>
      </c>
      <c r="S12" s="12">
        <v>0.06</v>
      </c>
      <c r="T12" s="16">
        <v>0.151</v>
      </c>
      <c r="U12" s="16" t="s">
        <v>78</v>
      </c>
      <c r="V12" s="16" t="s">
        <v>78</v>
      </c>
      <c r="W12" s="16">
        <f t="shared" si="3"/>
        <v>0</v>
      </c>
      <c r="X12" s="16">
        <f t="shared" si="4"/>
        <v>0</v>
      </c>
      <c r="Y12" s="16">
        <f t="shared" si="5"/>
        <v>0</v>
      </c>
      <c r="Z12" s="16" t="s">
        <v>79</v>
      </c>
      <c r="AA12" s="16" t="s">
        <v>79</v>
      </c>
      <c r="AB12" s="17" t="str">
        <f t="shared" si="8"/>
        <v/>
      </c>
    </row>
    <row r="13" spans="1:29" x14ac:dyDescent="0.4">
      <c r="B13" s="41"/>
      <c r="C13" s="12" t="s">
        <v>36</v>
      </c>
      <c r="D13" s="12">
        <v>5.7</v>
      </c>
      <c r="E13" s="12">
        <v>3.4</v>
      </c>
      <c r="F13" s="6"/>
      <c r="G13" s="3"/>
      <c r="H13" s="30">
        <f t="shared" si="2"/>
        <v>0</v>
      </c>
      <c r="I13" s="44"/>
      <c r="J13" s="44"/>
      <c r="K13" s="13">
        <f t="shared" si="10"/>
        <v>0</v>
      </c>
      <c r="L13" s="13">
        <f t="shared" si="11"/>
        <v>0</v>
      </c>
      <c r="M13" s="14">
        <f t="shared" si="9"/>
        <v>0</v>
      </c>
      <c r="N13" s="44"/>
      <c r="O13" s="15"/>
      <c r="P13" s="12" t="s">
        <v>37</v>
      </c>
      <c r="Q13" s="26"/>
      <c r="R13" s="12">
        <v>0.08</v>
      </c>
      <c r="S13" s="12">
        <v>0.06</v>
      </c>
      <c r="T13" s="16">
        <v>0.08</v>
      </c>
      <c r="U13" s="16" t="s">
        <v>78</v>
      </c>
      <c r="V13" s="16" t="s">
        <v>78</v>
      </c>
      <c r="W13" s="16">
        <f t="shared" si="3"/>
        <v>0</v>
      </c>
      <c r="X13" s="16">
        <f t="shared" si="4"/>
        <v>0</v>
      </c>
      <c r="Y13" s="16">
        <f t="shared" si="5"/>
        <v>0</v>
      </c>
      <c r="Z13" s="16" t="s">
        <v>79</v>
      </c>
      <c r="AA13" s="16" t="s">
        <v>79</v>
      </c>
      <c r="AB13" s="17" t="str">
        <f t="shared" si="8"/>
        <v/>
      </c>
    </row>
    <row r="14" spans="1:29" x14ac:dyDescent="0.4">
      <c r="B14" s="41"/>
      <c r="C14" s="12" t="s">
        <v>38</v>
      </c>
      <c r="D14" s="12">
        <v>9.4</v>
      </c>
      <c r="E14" s="12">
        <v>7.9</v>
      </c>
      <c r="F14" s="6"/>
      <c r="G14" s="3"/>
      <c r="H14" s="30">
        <f t="shared" si="2"/>
        <v>0</v>
      </c>
      <c r="I14" s="44"/>
      <c r="J14" s="44"/>
      <c r="K14" s="13">
        <f t="shared" si="10"/>
        <v>0</v>
      </c>
      <c r="L14" s="13">
        <f t="shared" si="11"/>
        <v>0</v>
      </c>
      <c r="M14" s="14">
        <f t="shared" si="9"/>
        <v>0</v>
      </c>
      <c r="N14" s="44"/>
      <c r="O14" s="15"/>
      <c r="P14" s="12" t="s">
        <v>39</v>
      </c>
      <c r="Q14" s="26"/>
      <c r="R14" s="16">
        <v>3.8</v>
      </c>
      <c r="S14" s="16">
        <v>0.13</v>
      </c>
      <c r="T14" s="16">
        <v>0.16</v>
      </c>
      <c r="U14" s="16">
        <v>0.13</v>
      </c>
      <c r="V14" s="16">
        <v>0.02</v>
      </c>
      <c r="W14" s="16">
        <f t="shared" si="3"/>
        <v>0</v>
      </c>
      <c r="X14" s="16">
        <f t="shared" si="4"/>
        <v>0</v>
      </c>
      <c r="Y14" s="16">
        <f t="shared" si="5"/>
        <v>0</v>
      </c>
      <c r="Z14" s="16">
        <f t="shared" si="6"/>
        <v>0</v>
      </c>
      <c r="AA14" s="16">
        <f t="shared" si="7"/>
        <v>0</v>
      </c>
      <c r="AB14" s="17" t="str">
        <f t="shared" si="8"/>
        <v/>
      </c>
    </row>
    <row r="15" spans="1:29" x14ac:dyDescent="0.4">
      <c r="B15" s="41"/>
      <c r="C15" s="12" t="s">
        <v>40</v>
      </c>
      <c r="D15" s="12">
        <v>10.5</v>
      </c>
      <c r="E15" s="12">
        <v>6.9</v>
      </c>
      <c r="F15" s="6"/>
      <c r="G15" s="3"/>
      <c r="H15" s="30">
        <f t="shared" si="2"/>
        <v>0</v>
      </c>
      <c r="I15" s="44"/>
      <c r="J15" s="44"/>
      <c r="K15" s="13">
        <f t="shared" si="10"/>
        <v>0</v>
      </c>
      <c r="L15" s="13">
        <f t="shared" si="11"/>
        <v>0</v>
      </c>
      <c r="M15" s="14">
        <f t="shared" si="9"/>
        <v>0</v>
      </c>
      <c r="N15" s="44"/>
      <c r="O15" s="15"/>
      <c r="P15" s="12" t="s">
        <v>41</v>
      </c>
      <c r="Q15" s="26"/>
      <c r="R15" s="16">
        <v>0.4</v>
      </c>
      <c r="S15" s="16">
        <v>0.4</v>
      </c>
      <c r="T15" s="16">
        <v>0.4</v>
      </c>
      <c r="U15" s="16">
        <v>0.4</v>
      </c>
      <c r="V15" s="16">
        <v>0.4</v>
      </c>
      <c r="W15" s="16">
        <f t="shared" si="3"/>
        <v>0</v>
      </c>
      <c r="X15" s="16">
        <f t="shared" si="4"/>
        <v>0</v>
      </c>
      <c r="Y15" s="16">
        <f t="shared" si="5"/>
        <v>0</v>
      </c>
      <c r="Z15" s="16">
        <f t="shared" si="6"/>
        <v>0</v>
      </c>
      <c r="AA15" s="16">
        <f t="shared" si="7"/>
        <v>0</v>
      </c>
      <c r="AB15" s="17" t="str">
        <f t="shared" si="8"/>
        <v/>
      </c>
    </row>
    <row r="16" spans="1:29" x14ac:dyDescent="0.4">
      <c r="B16" s="41"/>
      <c r="C16" s="12" t="s">
        <v>42</v>
      </c>
      <c r="D16" s="12">
        <v>13.4</v>
      </c>
      <c r="E16" s="12">
        <v>5.3</v>
      </c>
      <c r="F16" s="6"/>
      <c r="G16" s="3"/>
      <c r="H16" s="30">
        <f t="shared" si="2"/>
        <v>0</v>
      </c>
      <c r="I16" s="44"/>
      <c r="J16" s="44"/>
      <c r="K16" s="13">
        <f t="shared" si="10"/>
        <v>0</v>
      </c>
      <c r="L16" s="13">
        <f t="shared" si="11"/>
        <v>0</v>
      </c>
      <c r="M16" s="14">
        <f t="shared" si="9"/>
        <v>0</v>
      </c>
      <c r="N16" s="44"/>
      <c r="O16" s="15"/>
      <c r="P16" s="12" t="s">
        <v>43</v>
      </c>
      <c r="Q16" s="26"/>
      <c r="R16" s="16">
        <v>0.3</v>
      </c>
      <c r="S16" s="16">
        <v>0.3</v>
      </c>
      <c r="T16" s="16">
        <v>0.91</v>
      </c>
      <c r="U16" s="16" t="s">
        <v>78</v>
      </c>
      <c r="V16" s="16" t="s">
        <v>78</v>
      </c>
      <c r="W16" s="16">
        <f t="shared" si="3"/>
        <v>0</v>
      </c>
      <c r="X16" s="16">
        <f t="shared" si="4"/>
        <v>0</v>
      </c>
      <c r="Y16" s="16">
        <f t="shared" si="5"/>
        <v>0</v>
      </c>
      <c r="Z16" s="16" t="s">
        <v>79</v>
      </c>
      <c r="AA16" s="16" t="s">
        <v>79</v>
      </c>
      <c r="AB16" s="17" t="str">
        <f t="shared" si="8"/>
        <v/>
      </c>
    </row>
    <row r="17" spans="2:28" x14ac:dyDescent="0.4">
      <c r="B17" s="41"/>
      <c r="C17" s="12" t="s">
        <v>44</v>
      </c>
      <c r="D17" s="12">
        <v>10.4</v>
      </c>
      <c r="E17" s="12">
        <v>5.5</v>
      </c>
      <c r="F17" s="6"/>
      <c r="G17" s="3"/>
      <c r="H17" s="30">
        <f t="shared" si="2"/>
        <v>0</v>
      </c>
      <c r="I17" s="44"/>
      <c r="J17" s="44"/>
      <c r="K17" s="13">
        <f t="shared" si="10"/>
        <v>0</v>
      </c>
      <c r="L17" s="13">
        <f t="shared" si="11"/>
        <v>0</v>
      </c>
      <c r="M17" s="14">
        <f t="shared" si="9"/>
        <v>0</v>
      </c>
      <c r="N17" s="44"/>
      <c r="O17" s="15"/>
      <c r="P17" s="12" t="s">
        <v>45</v>
      </c>
      <c r="Q17" s="26"/>
      <c r="R17" s="16">
        <v>2.34</v>
      </c>
      <c r="S17" s="16">
        <v>3.4</v>
      </c>
      <c r="T17" s="16">
        <v>9.1999999999999993</v>
      </c>
      <c r="U17" s="16">
        <v>0.13</v>
      </c>
      <c r="V17" s="16">
        <v>0.02</v>
      </c>
      <c r="W17" s="16">
        <f t="shared" si="3"/>
        <v>0</v>
      </c>
      <c r="X17" s="16">
        <f t="shared" si="4"/>
        <v>0</v>
      </c>
      <c r="Y17" s="16">
        <f t="shared" si="5"/>
        <v>0</v>
      </c>
      <c r="Z17" s="16">
        <f t="shared" si="6"/>
        <v>0</v>
      </c>
      <c r="AA17" s="16">
        <f t="shared" si="7"/>
        <v>0</v>
      </c>
      <c r="AB17" s="17" t="str">
        <f t="shared" si="8"/>
        <v/>
      </c>
    </row>
    <row r="18" spans="2:28" x14ac:dyDescent="0.4">
      <c r="B18" s="41"/>
      <c r="C18" s="12" t="s">
        <v>46</v>
      </c>
      <c r="D18" s="12">
        <v>6.9</v>
      </c>
      <c r="E18" s="12">
        <v>4</v>
      </c>
      <c r="F18" s="6"/>
      <c r="G18" s="3"/>
      <c r="H18" s="30">
        <f t="shared" si="2"/>
        <v>0</v>
      </c>
      <c r="I18" s="44"/>
      <c r="J18" s="44"/>
      <c r="K18" s="13">
        <f t="shared" si="10"/>
        <v>0</v>
      </c>
      <c r="L18" s="13">
        <f t="shared" si="11"/>
        <v>0</v>
      </c>
      <c r="M18" s="14">
        <f t="shared" si="9"/>
        <v>0</v>
      </c>
      <c r="N18" s="44"/>
      <c r="O18" s="15"/>
      <c r="P18" s="12" t="s">
        <v>47</v>
      </c>
      <c r="Q18" s="26"/>
      <c r="R18" s="16">
        <v>2.34</v>
      </c>
      <c r="S18" s="16">
        <v>1.4</v>
      </c>
      <c r="T18" s="16">
        <v>3.8</v>
      </c>
      <c r="U18" s="16">
        <v>0.13</v>
      </c>
      <c r="V18" s="16">
        <v>0.02</v>
      </c>
      <c r="W18" s="16">
        <f t="shared" si="3"/>
        <v>0</v>
      </c>
      <c r="X18" s="16">
        <f t="shared" si="4"/>
        <v>0</v>
      </c>
      <c r="Y18" s="16">
        <f t="shared" si="5"/>
        <v>0</v>
      </c>
      <c r="Z18" s="16">
        <f t="shared" si="6"/>
        <v>0</v>
      </c>
      <c r="AA18" s="16">
        <f t="shared" si="7"/>
        <v>0</v>
      </c>
      <c r="AB18" s="17" t="str">
        <f t="shared" si="8"/>
        <v/>
      </c>
    </row>
    <row r="19" spans="2:28" x14ac:dyDescent="0.4">
      <c r="B19" s="41"/>
      <c r="C19" s="12" t="s">
        <v>48</v>
      </c>
      <c r="D19" s="12">
        <v>4.5</v>
      </c>
      <c r="E19" s="12">
        <v>2.7</v>
      </c>
      <c r="F19" s="6"/>
      <c r="G19" s="3"/>
      <c r="H19" s="30">
        <f t="shared" si="2"/>
        <v>0</v>
      </c>
      <c r="I19" s="44"/>
      <c r="J19" s="44"/>
      <c r="K19" s="13">
        <f t="shared" si="10"/>
        <v>0</v>
      </c>
      <c r="L19" s="13">
        <f t="shared" si="11"/>
        <v>0</v>
      </c>
      <c r="M19" s="14">
        <f t="shared" si="9"/>
        <v>0</v>
      </c>
      <c r="N19" s="44"/>
      <c r="O19" s="15"/>
      <c r="P19" s="12" t="s">
        <v>49</v>
      </c>
      <c r="Q19" s="26"/>
      <c r="R19" s="16">
        <v>2.34</v>
      </c>
      <c r="S19" s="16">
        <v>4</v>
      </c>
      <c r="T19" s="16">
        <v>10.6</v>
      </c>
      <c r="U19" s="16">
        <v>0.13</v>
      </c>
      <c r="V19" s="16">
        <v>0.02</v>
      </c>
      <c r="W19" s="16">
        <f t="shared" si="3"/>
        <v>0</v>
      </c>
      <c r="X19" s="16">
        <f t="shared" si="4"/>
        <v>0</v>
      </c>
      <c r="Y19" s="16">
        <f t="shared" si="5"/>
        <v>0</v>
      </c>
      <c r="Z19" s="16">
        <f t="shared" si="6"/>
        <v>0</v>
      </c>
      <c r="AA19" s="16">
        <f t="shared" si="7"/>
        <v>0</v>
      </c>
      <c r="AB19" s="17" t="str">
        <f t="shared" si="8"/>
        <v/>
      </c>
    </row>
    <row r="20" spans="2:28" x14ac:dyDescent="0.4">
      <c r="B20" s="41"/>
      <c r="C20" s="12" t="s">
        <v>50</v>
      </c>
      <c r="D20" s="12">
        <v>14.6</v>
      </c>
      <c r="E20" s="12">
        <v>7.8</v>
      </c>
      <c r="F20" s="6"/>
      <c r="G20" s="3"/>
      <c r="H20" s="30">
        <f t="shared" si="2"/>
        <v>0</v>
      </c>
      <c r="I20" s="44"/>
      <c r="J20" s="44"/>
      <c r="K20" s="13">
        <f t="shared" si="10"/>
        <v>0</v>
      </c>
      <c r="L20" s="13">
        <f t="shared" si="11"/>
        <v>0</v>
      </c>
      <c r="M20" s="14">
        <f t="shared" si="9"/>
        <v>0</v>
      </c>
      <c r="N20" s="44"/>
      <c r="O20" s="15"/>
      <c r="P20" s="12" t="s">
        <v>51</v>
      </c>
      <c r="Q20" s="26"/>
      <c r="R20" s="16">
        <v>3.8</v>
      </c>
      <c r="S20" s="16">
        <v>0.13</v>
      </c>
      <c r="T20" s="16">
        <v>0.16</v>
      </c>
      <c r="U20" s="16">
        <v>0.13</v>
      </c>
      <c r="V20" s="16">
        <v>0.02</v>
      </c>
      <c r="W20" s="16">
        <f t="shared" si="3"/>
        <v>0</v>
      </c>
      <c r="X20" s="16">
        <f t="shared" si="4"/>
        <v>0</v>
      </c>
      <c r="Y20" s="16">
        <f t="shared" si="5"/>
        <v>0</v>
      </c>
      <c r="Z20" s="16">
        <f t="shared" si="6"/>
        <v>0</v>
      </c>
      <c r="AA20" s="16">
        <f t="shared" si="7"/>
        <v>0</v>
      </c>
      <c r="AB20" s="17" t="str">
        <f t="shared" si="8"/>
        <v/>
      </c>
    </row>
    <row r="21" spans="2:28" x14ac:dyDescent="0.4">
      <c r="B21" s="41"/>
      <c r="C21" s="12" t="s">
        <v>52</v>
      </c>
      <c r="D21" s="12">
        <v>8.1999999999999993</v>
      </c>
      <c r="E21" s="12">
        <v>4</v>
      </c>
      <c r="F21" s="6"/>
      <c r="G21" s="3"/>
      <c r="H21" s="30">
        <f t="shared" si="2"/>
        <v>0</v>
      </c>
      <c r="I21" s="44"/>
      <c r="J21" s="44"/>
      <c r="K21" s="13">
        <f t="shared" si="10"/>
        <v>0</v>
      </c>
      <c r="L21" s="13">
        <f t="shared" si="11"/>
        <v>0</v>
      </c>
      <c r="M21" s="14">
        <f t="shared" si="9"/>
        <v>0</v>
      </c>
      <c r="N21" s="44"/>
      <c r="O21" s="15"/>
      <c r="P21" s="12" t="s">
        <v>53</v>
      </c>
      <c r="Q21" s="26"/>
      <c r="R21" s="16">
        <v>3</v>
      </c>
      <c r="S21" s="16">
        <v>3.5</v>
      </c>
      <c r="T21" s="16">
        <v>3.6</v>
      </c>
      <c r="U21" s="16" t="s">
        <v>78</v>
      </c>
      <c r="V21" s="16" t="s">
        <v>78</v>
      </c>
      <c r="W21" s="16">
        <f t="shared" si="3"/>
        <v>0</v>
      </c>
      <c r="X21" s="16">
        <f t="shared" si="4"/>
        <v>0</v>
      </c>
      <c r="Y21" s="16">
        <f t="shared" si="5"/>
        <v>0</v>
      </c>
      <c r="Z21" s="16" t="s">
        <v>79</v>
      </c>
      <c r="AA21" s="16" t="s">
        <v>79</v>
      </c>
      <c r="AB21" s="17" t="str">
        <f t="shared" si="8"/>
        <v/>
      </c>
    </row>
    <row r="22" spans="2:28" x14ac:dyDescent="0.4">
      <c r="B22" s="41"/>
      <c r="C22" s="12" t="s">
        <v>54</v>
      </c>
      <c r="D22" s="12">
        <v>14.4</v>
      </c>
      <c r="E22" s="12">
        <v>7.7</v>
      </c>
      <c r="F22" s="6"/>
      <c r="G22" s="3"/>
      <c r="H22" s="30">
        <f t="shared" si="2"/>
        <v>0</v>
      </c>
      <c r="I22" s="44"/>
      <c r="J22" s="44"/>
      <c r="K22" s="13">
        <f t="shared" si="10"/>
        <v>0</v>
      </c>
      <c r="L22" s="13">
        <f t="shared" si="11"/>
        <v>0</v>
      </c>
      <c r="M22" s="14">
        <f t="shared" si="9"/>
        <v>0</v>
      </c>
      <c r="N22" s="44"/>
      <c r="O22" s="15"/>
      <c r="P22" s="12" t="s">
        <v>55</v>
      </c>
      <c r="Q22" s="26"/>
      <c r="R22" s="16">
        <v>3</v>
      </c>
      <c r="S22" s="16">
        <v>3.4</v>
      </c>
      <c r="T22" s="16">
        <v>9.1999999999999993</v>
      </c>
      <c r="U22" s="16">
        <v>0.13</v>
      </c>
      <c r="V22" s="16">
        <v>0.02</v>
      </c>
      <c r="W22" s="16">
        <f t="shared" si="3"/>
        <v>0</v>
      </c>
      <c r="X22" s="16">
        <f t="shared" si="4"/>
        <v>0</v>
      </c>
      <c r="Y22" s="16">
        <f t="shared" si="5"/>
        <v>0</v>
      </c>
      <c r="Z22" s="16">
        <f t="shared" si="6"/>
        <v>0</v>
      </c>
      <c r="AA22" s="16">
        <f t="shared" si="7"/>
        <v>0</v>
      </c>
      <c r="AB22" s="17" t="str">
        <f t="shared" si="8"/>
        <v/>
      </c>
    </row>
    <row r="23" spans="2:28" x14ac:dyDescent="0.4">
      <c r="B23" s="42"/>
      <c r="C23" s="12" t="s">
        <v>56</v>
      </c>
      <c r="D23" s="12">
        <v>9.6999999999999993</v>
      </c>
      <c r="E23" s="12">
        <v>4.2</v>
      </c>
      <c r="F23" s="6"/>
      <c r="G23" s="3"/>
      <c r="H23" s="30">
        <f t="shared" si="2"/>
        <v>0</v>
      </c>
      <c r="I23" s="45"/>
      <c r="J23" s="45"/>
      <c r="K23" s="13">
        <f t="shared" si="10"/>
        <v>0</v>
      </c>
      <c r="L23" s="13">
        <f t="shared" si="11"/>
        <v>0</v>
      </c>
      <c r="M23" s="14">
        <f t="shared" si="9"/>
        <v>0</v>
      </c>
      <c r="N23" s="45"/>
      <c r="O23" s="15"/>
      <c r="P23" s="12" t="s">
        <v>57</v>
      </c>
      <c r="Q23" s="26"/>
      <c r="R23" s="16">
        <v>7.5999999999999998E-2</v>
      </c>
      <c r="S23" s="16">
        <v>7.5999999999999998E-2</v>
      </c>
      <c r="T23" s="16" t="s">
        <v>78</v>
      </c>
      <c r="U23" s="16">
        <v>0.14000000000000001</v>
      </c>
      <c r="V23" s="16">
        <v>0.14000000000000001</v>
      </c>
      <c r="W23" s="16">
        <f t="shared" si="3"/>
        <v>0</v>
      </c>
      <c r="X23" s="16">
        <f t="shared" si="4"/>
        <v>0</v>
      </c>
      <c r="Y23" s="16" t="s">
        <v>79</v>
      </c>
      <c r="Z23" s="16">
        <f t="shared" si="6"/>
        <v>0</v>
      </c>
      <c r="AA23" s="16">
        <f t="shared" si="7"/>
        <v>0</v>
      </c>
      <c r="AB23" s="17" t="str">
        <f t="shared" si="8"/>
        <v/>
      </c>
    </row>
    <row r="24" spans="2:28" x14ac:dyDescent="0.4">
      <c r="B24" s="46" t="s">
        <v>16</v>
      </c>
      <c r="C24" s="12" t="s">
        <v>58</v>
      </c>
      <c r="D24" s="12">
        <v>1.9</v>
      </c>
      <c r="E24" s="12">
        <v>3.8</v>
      </c>
      <c r="F24" s="6"/>
      <c r="G24" s="3"/>
      <c r="H24" s="30">
        <f t="shared" si="2"/>
        <v>0</v>
      </c>
      <c r="I24" s="43">
        <v>0.2</v>
      </c>
      <c r="J24" s="58">
        <v>1.4E-2</v>
      </c>
      <c r="K24" s="13">
        <f>D24*F24*G24*0.2/1000</f>
        <v>0</v>
      </c>
      <c r="L24" s="13">
        <f>E24*F24*G24*0.014/1000</f>
        <v>0</v>
      </c>
      <c r="M24" s="14">
        <f t="shared" si="9"/>
        <v>0</v>
      </c>
      <c r="N24" s="43">
        <f>SUM(M24:M25)</f>
        <v>0</v>
      </c>
      <c r="O24" s="15"/>
      <c r="P24" s="12" t="s">
        <v>59</v>
      </c>
      <c r="Q24" s="26"/>
      <c r="R24" s="16">
        <v>3.8</v>
      </c>
      <c r="S24" s="16">
        <v>0.4</v>
      </c>
      <c r="T24" s="16">
        <v>0.4</v>
      </c>
      <c r="U24" s="16">
        <v>0.4</v>
      </c>
      <c r="V24" s="16">
        <v>0.4</v>
      </c>
      <c r="W24" s="16">
        <f t="shared" si="3"/>
        <v>0</v>
      </c>
      <c r="X24" s="16">
        <f t="shared" si="4"/>
        <v>0</v>
      </c>
      <c r="Y24" s="16">
        <f t="shared" si="5"/>
        <v>0</v>
      </c>
      <c r="Z24" s="16">
        <f t="shared" si="6"/>
        <v>0</v>
      </c>
      <c r="AA24" s="16">
        <f t="shared" si="7"/>
        <v>0</v>
      </c>
      <c r="AB24" s="17" t="str">
        <f t="shared" si="8"/>
        <v/>
      </c>
    </row>
    <row r="25" spans="2:28" ht="14.25" thickBot="1" x14ac:dyDescent="0.45">
      <c r="B25" s="46"/>
      <c r="C25" s="12" t="s">
        <v>60</v>
      </c>
      <c r="D25" s="12">
        <v>2.4</v>
      </c>
      <c r="E25" s="12">
        <v>4.5999999999999996</v>
      </c>
      <c r="F25" s="6"/>
      <c r="G25" s="3"/>
      <c r="H25" s="30">
        <f t="shared" si="2"/>
        <v>0</v>
      </c>
      <c r="I25" s="45"/>
      <c r="J25" s="60"/>
      <c r="K25" s="13">
        <f>D25*F25*G25*0.2/1000</f>
        <v>0</v>
      </c>
      <c r="L25" s="13">
        <f>E25*F25*G25*0.014/1000</f>
        <v>0</v>
      </c>
      <c r="M25" s="14">
        <f t="shared" si="9"/>
        <v>0</v>
      </c>
      <c r="N25" s="45"/>
      <c r="O25" s="15"/>
      <c r="P25" s="12" t="s">
        <v>61</v>
      </c>
      <c r="Q25" s="26"/>
      <c r="R25" s="16">
        <v>3.8</v>
      </c>
      <c r="S25" s="16">
        <v>4</v>
      </c>
      <c r="T25" s="16">
        <v>10.6</v>
      </c>
      <c r="U25" s="16" t="s">
        <v>78</v>
      </c>
      <c r="V25" s="16" t="s">
        <v>78</v>
      </c>
      <c r="W25" s="16">
        <f t="shared" si="3"/>
        <v>0</v>
      </c>
      <c r="X25" s="16">
        <f t="shared" si="4"/>
        <v>0</v>
      </c>
      <c r="Y25" s="16">
        <f t="shared" si="5"/>
        <v>0</v>
      </c>
      <c r="Z25" s="16" t="s">
        <v>79</v>
      </c>
      <c r="AA25" s="16" t="s">
        <v>79</v>
      </c>
      <c r="AB25" s="17" t="str">
        <f t="shared" si="8"/>
        <v/>
      </c>
    </row>
    <row r="26" spans="2:28" ht="14.25" thickBot="1" x14ac:dyDescent="0.45">
      <c r="B26" s="46" t="s">
        <v>17</v>
      </c>
      <c r="C26" s="12" t="s">
        <v>62</v>
      </c>
      <c r="D26" s="12">
        <v>8.5999999999999993E-2</v>
      </c>
      <c r="E26" s="16" t="s">
        <v>78</v>
      </c>
      <c r="F26" s="6"/>
      <c r="G26" s="3"/>
      <c r="H26" s="30">
        <f t="shared" si="2"/>
        <v>0</v>
      </c>
      <c r="I26" s="43">
        <v>0.15</v>
      </c>
      <c r="J26" s="61" t="s">
        <v>63</v>
      </c>
      <c r="K26" s="13">
        <f>D26*F26*G26*0.15/1000</f>
        <v>0</v>
      </c>
      <c r="L26" s="20" t="s">
        <v>25</v>
      </c>
      <c r="M26" s="14">
        <f>K26</f>
        <v>0</v>
      </c>
      <c r="N26" s="43">
        <f>SUM(M26:M27)</f>
        <v>0</v>
      </c>
      <c r="O26" s="15"/>
      <c r="AB26" s="21">
        <f>SUM(AB5:AB25)</f>
        <v>0</v>
      </c>
    </row>
    <row r="27" spans="2:28" ht="18.75" customHeight="1" x14ac:dyDescent="0.4">
      <c r="B27" s="46"/>
      <c r="C27" s="12" t="s">
        <v>64</v>
      </c>
      <c r="D27" s="12">
        <v>3.9E-2</v>
      </c>
      <c r="E27" s="16" t="s">
        <v>78</v>
      </c>
      <c r="F27" s="6"/>
      <c r="G27" s="3"/>
      <c r="H27" s="30">
        <f t="shared" si="2"/>
        <v>0</v>
      </c>
      <c r="I27" s="45"/>
      <c r="J27" s="62"/>
      <c r="K27" s="13">
        <f>D27*F27*G27*0.15/1000</f>
        <v>0</v>
      </c>
      <c r="L27" s="20" t="s">
        <v>25</v>
      </c>
      <c r="M27" s="14">
        <f t="shared" ref="M27:M28" si="12">K27</f>
        <v>0</v>
      </c>
      <c r="N27" s="45"/>
      <c r="O27" s="15"/>
    </row>
    <row r="28" spans="2:28" ht="18.75" customHeight="1" x14ac:dyDescent="0.4">
      <c r="B28" s="11" t="s">
        <v>18</v>
      </c>
      <c r="C28" s="12"/>
      <c r="D28" s="12">
        <v>8.2000000000000003E-2</v>
      </c>
      <c r="E28" s="16" t="s">
        <v>78</v>
      </c>
      <c r="F28" s="6"/>
      <c r="G28" s="3"/>
      <c r="H28" s="30">
        <f t="shared" si="2"/>
        <v>0</v>
      </c>
      <c r="I28" s="20">
        <v>0.15</v>
      </c>
      <c r="J28" s="22" t="s">
        <v>63</v>
      </c>
      <c r="K28" s="13">
        <f>D28*F28*G28*0.15/1000</f>
        <v>0</v>
      </c>
      <c r="L28" s="20" t="s">
        <v>25</v>
      </c>
      <c r="M28" s="14">
        <f t="shared" si="12"/>
        <v>0</v>
      </c>
      <c r="N28" s="20">
        <f>K28</f>
        <v>0</v>
      </c>
      <c r="O28" s="15"/>
    </row>
    <row r="29" spans="2:28" ht="18.75" customHeight="1" x14ac:dyDescent="0.4">
      <c r="F29" s="23"/>
      <c r="G29" s="23"/>
      <c r="H29" s="23"/>
      <c r="I29" s="23"/>
      <c r="J29" s="23"/>
      <c r="K29" s="23"/>
      <c r="L29" s="23"/>
      <c r="M29" s="23"/>
      <c r="N29" s="24"/>
    </row>
    <row r="30" spans="2:28" ht="33.75" customHeight="1" x14ac:dyDescent="0.4">
      <c r="B30" s="7" t="s">
        <v>65</v>
      </c>
    </row>
    <row r="31" spans="2:28" ht="18.75" customHeight="1" x14ac:dyDescent="0.4">
      <c r="B31" s="1" t="s">
        <v>91</v>
      </c>
      <c r="P31" s="1" t="s">
        <v>90</v>
      </c>
    </row>
    <row r="32" spans="2:28" ht="48" customHeight="1" thickBot="1" x14ac:dyDescent="0.45">
      <c r="B32" s="47" t="s">
        <v>1</v>
      </c>
      <c r="C32" s="48"/>
      <c r="D32" s="51" t="s">
        <v>66</v>
      </c>
      <c r="E32" s="52"/>
      <c r="F32" s="53" t="s">
        <v>3</v>
      </c>
      <c r="G32" s="53" t="s">
        <v>67</v>
      </c>
      <c r="H32" s="53"/>
      <c r="I32" s="54" t="s">
        <v>68</v>
      </c>
      <c r="J32" s="55"/>
      <c r="K32" s="55"/>
      <c r="L32" s="56"/>
      <c r="M32" s="10"/>
      <c r="N32" s="10"/>
      <c r="P32" s="46" t="s">
        <v>8</v>
      </c>
      <c r="Q32" s="63" t="s">
        <v>80</v>
      </c>
      <c r="R32" s="46" t="s">
        <v>69</v>
      </c>
      <c r="S32" s="46"/>
      <c r="T32" s="46"/>
      <c r="U32" s="46"/>
      <c r="V32" s="46"/>
      <c r="W32" s="65" t="s">
        <v>70</v>
      </c>
      <c r="X32" s="66"/>
      <c r="Y32" s="66"/>
      <c r="Z32" s="66"/>
      <c r="AA32" s="66"/>
      <c r="AB32" s="67"/>
    </row>
    <row r="33" spans="2:28" ht="20.25" customHeight="1" x14ac:dyDescent="0.4">
      <c r="B33" s="49"/>
      <c r="C33" s="50"/>
      <c r="D33" s="11" t="s">
        <v>11</v>
      </c>
      <c r="E33" s="9" t="s">
        <v>12</v>
      </c>
      <c r="F33" s="57"/>
      <c r="G33" s="42"/>
      <c r="H33" s="57"/>
      <c r="I33" s="11" t="s">
        <v>11</v>
      </c>
      <c r="J33" s="9" t="s">
        <v>12</v>
      </c>
      <c r="K33" s="54" t="s">
        <v>13</v>
      </c>
      <c r="L33" s="56"/>
      <c r="M33" s="10"/>
      <c r="N33" s="10"/>
      <c r="P33" s="46"/>
      <c r="Q33" s="64"/>
      <c r="R33" s="11" t="s">
        <v>14</v>
      </c>
      <c r="S33" s="11" t="s">
        <v>15</v>
      </c>
      <c r="T33" s="11" t="s">
        <v>16</v>
      </c>
      <c r="U33" s="11" t="s">
        <v>17</v>
      </c>
      <c r="V33" s="11" t="s">
        <v>18</v>
      </c>
      <c r="W33" s="11" t="s">
        <v>14</v>
      </c>
      <c r="X33" s="11" t="s">
        <v>15</v>
      </c>
      <c r="Y33" s="11" t="s">
        <v>16</v>
      </c>
      <c r="Z33" s="11" t="s">
        <v>17</v>
      </c>
      <c r="AA33" s="11" t="s">
        <v>18</v>
      </c>
      <c r="AB33" s="11" t="s">
        <v>13</v>
      </c>
    </row>
    <row r="34" spans="2:28" x14ac:dyDescent="0.4">
      <c r="B34" s="40" t="s">
        <v>14</v>
      </c>
      <c r="C34" s="12" t="s">
        <v>19</v>
      </c>
      <c r="D34" s="12">
        <v>196.9</v>
      </c>
      <c r="E34" s="12">
        <v>97.1</v>
      </c>
      <c r="F34" s="29">
        <f>F5</f>
        <v>0</v>
      </c>
      <c r="G34" s="29">
        <f>G5</f>
        <v>0</v>
      </c>
      <c r="H34" s="30">
        <f>F34*G34/365</f>
        <v>0</v>
      </c>
      <c r="I34" s="13">
        <f t="shared" ref="I34:I57" si="13">D34*F34*G34/1000000</f>
        <v>0</v>
      </c>
      <c r="J34" s="13">
        <f t="shared" ref="J34:J54" si="14">E34*F34*G34/1000000</f>
        <v>0</v>
      </c>
      <c r="K34" s="14">
        <f>I34+J34</f>
        <v>0</v>
      </c>
      <c r="L34" s="43">
        <f>SUM(K34:K39)</f>
        <v>0</v>
      </c>
      <c r="M34" s="25"/>
      <c r="N34" s="25"/>
      <c r="P34" s="12" t="s">
        <v>20</v>
      </c>
      <c r="Q34" s="12" t="str">
        <f>IF(Q5="","",Q5)</f>
        <v/>
      </c>
      <c r="R34" s="16">
        <v>2</v>
      </c>
      <c r="S34" s="16">
        <v>2</v>
      </c>
      <c r="T34" s="16">
        <v>2</v>
      </c>
      <c r="U34" s="16">
        <v>0.33</v>
      </c>
      <c r="V34" s="16">
        <v>0.33</v>
      </c>
      <c r="W34" s="16">
        <f>$L$34*R34/100*44/28</f>
        <v>0</v>
      </c>
      <c r="X34" s="16">
        <f>$L$40*S34/100*44/28</f>
        <v>0</v>
      </c>
      <c r="Y34" s="16">
        <f>$L$53*T34/100*44/28</f>
        <v>0</v>
      </c>
      <c r="Z34" s="16">
        <f>$L$55*U34/100*44/28</f>
        <v>0</v>
      </c>
      <c r="AA34" s="16">
        <f>$L$57*V34/100*44/28</f>
        <v>0</v>
      </c>
      <c r="AB34" s="17" t="str">
        <f>IF(Q34="○",SUM(W34:AA34),"")</f>
        <v/>
      </c>
    </row>
    <row r="35" spans="2:28" x14ac:dyDescent="0.4">
      <c r="B35" s="41"/>
      <c r="C35" s="8" t="s">
        <v>21</v>
      </c>
      <c r="D35" s="18">
        <v>187.5</v>
      </c>
      <c r="E35" s="18">
        <v>105.2</v>
      </c>
      <c r="F35" s="29">
        <f t="shared" ref="F35:G35" si="15">F6</f>
        <v>0</v>
      </c>
      <c r="G35" s="29">
        <f t="shared" si="15"/>
        <v>0</v>
      </c>
      <c r="H35" s="30">
        <f t="shared" ref="H35:H57" si="16">F35*G35/365</f>
        <v>0</v>
      </c>
      <c r="I35" s="13">
        <f t="shared" si="13"/>
        <v>0</v>
      </c>
      <c r="J35" s="13">
        <f t="shared" si="14"/>
        <v>0</v>
      </c>
      <c r="K35" s="14">
        <f t="shared" ref="K35:K54" si="17">I35+J35</f>
        <v>0</v>
      </c>
      <c r="L35" s="44"/>
      <c r="M35" s="25"/>
      <c r="N35" s="25"/>
      <c r="P35" s="12" t="s">
        <v>22</v>
      </c>
      <c r="Q35" s="12" t="str">
        <f t="shared" ref="Q35:Q54" si="18">IF(Q6="","",Q6)</f>
        <v/>
      </c>
      <c r="R35" s="16">
        <v>2</v>
      </c>
      <c r="S35" s="16">
        <v>2</v>
      </c>
      <c r="T35" s="16">
        <v>2</v>
      </c>
      <c r="U35" s="16">
        <v>2</v>
      </c>
      <c r="V35" s="16">
        <v>2</v>
      </c>
      <c r="W35" s="16">
        <f t="shared" ref="W35:W54" si="19">$L$34*R35/100*44/28</f>
        <v>0</v>
      </c>
      <c r="X35" s="16">
        <f t="shared" ref="X35:X54" si="20">$L$40*S35/100*44/28</f>
        <v>0</v>
      </c>
      <c r="Y35" s="16">
        <f t="shared" ref="Y35:Y54" si="21">$L$53*T35/100*44/28</f>
        <v>0</v>
      </c>
      <c r="Z35" s="16">
        <f t="shared" ref="Z35:Z53" si="22">$L$55*U35/100*44/28</f>
        <v>0</v>
      </c>
      <c r="AA35" s="16">
        <f t="shared" ref="AA35:AA53" si="23">$L$57*V35/100*44/28</f>
        <v>0</v>
      </c>
      <c r="AB35" s="17" t="str">
        <f t="shared" ref="AB35:AB54" si="24">IF(Q35="○",SUM(W35:AA35),"")</f>
        <v/>
      </c>
    </row>
    <row r="36" spans="2:28" x14ac:dyDescent="0.4">
      <c r="B36" s="41"/>
      <c r="C36" s="12" t="s">
        <v>23</v>
      </c>
      <c r="D36" s="12">
        <v>164</v>
      </c>
      <c r="E36" s="12">
        <v>101.3</v>
      </c>
      <c r="F36" s="29">
        <f t="shared" ref="F36:G36" si="25">F7</f>
        <v>0</v>
      </c>
      <c r="G36" s="29">
        <f t="shared" si="25"/>
        <v>0</v>
      </c>
      <c r="H36" s="30">
        <f t="shared" si="16"/>
        <v>0</v>
      </c>
      <c r="I36" s="13">
        <f t="shared" si="13"/>
        <v>0</v>
      </c>
      <c r="J36" s="13">
        <f t="shared" si="14"/>
        <v>0</v>
      </c>
      <c r="K36" s="14">
        <f t="shared" si="17"/>
        <v>0</v>
      </c>
      <c r="L36" s="44"/>
      <c r="M36" s="25"/>
      <c r="N36" s="25"/>
      <c r="P36" s="12" t="s">
        <v>24</v>
      </c>
      <c r="Q36" s="12" t="str">
        <f t="shared" si="18"/>
        <v/>
      </c>
      <c r="R36" s="16" t="s">
        <v>78</v>
      </c>
      <c r="S36" s="16" t="s">
        <v>78</v>
      </c>
      <c r="T36" s="16" t="s">
        <v>78</v>
      </c>
      <c r="U36" s="16">
        <v>2.1000000000000001E-2</v>
      </c>
      <c r="V36" s="16">
        <v>2.1000000000000001E-2</v>
      </c>
      <c r="W36" s="16" t="s">
        <v>79</v>
      </c>
      <c r="X36" s="16" t="s">
        <v>79</v>
      </c>
      <c r="Y36" s="16" t="s">
        <v>79</v>
      </c>
      <c r="Z36" s="16">
        <f t="shared" si="22"/>
        <v>0</v>
      </c>
      <c r="AA36" s="16">
        <f t="shared" si="23"/>
        <v>0</v>
      </c>
      <c r="AB36" s="17" t="str">
        <f t="shared" si="24"/>
        <v/>
      </c>
    </row>
    <row r="37" spans="2:28" x14ac:dyDescent="0.4">
      <c r="B37" s="41"/>
      <c r="C37" s="8" t="s">
        <v>26</v>
      </c>
      <c r="D37" s="18">
        <v>84.4</v>
      </c>
      <c r="E37" s="18">
        <v>100.4</v>
      </c>
      <c r="F37" s="29">
        <f t="shared" ref="F37:G37" si="26">F8</f>
        <v>0</v>
      </c>
      <c r="G37" s="29">
        <f t="shared" si="26"/>
        <v>0</v>
      </c>
      <c r="H37" s="30">
        <f t="shared" si="16"/>
        <v>0</v>
      </c>
      <c r="I37" s="13">
        <f t="shared" si="13"/>
        <v>0</v>
      </c>
      <c r="J37" s="13">
        <f t="shared" si="14"/>
        <v>0</v>
      </c>
      <c r="K37" s="14">
        <f t="shared" si="17"/>
        <v>0</v>
      </c>
      <c r="L37" s="44"/>
      <c r="M37" s="25"/>
      <c r="N37" s="25"/>
      <c r="P37" s="12" t="s">
        <v>27</v>
      </c>
      <c r="Q37" s="12" t="str">
        <f t="shared" si="18"/>
        <v/>
      </c>
      <c r="R37" s="16">
        <v>0.5</v>
      </c>
      <c r="S37" s="16">
        <v>0.5</v>
      </c>
      <c r="T37" s="16">
        <v>0.5</v>
      </c>
      <c r="U37" s="16">
        <v>0.5</v>
      </c>
      <c r="V37" s="16">
        <v>0.5</v>
      </c>
      <c r="W37" s="16">
        <f t="shared" si="19"/>
        <v>0</v>
      </c>
      <c r="X37" s="16">
        <f t="shared" si="20"/>
        <v>0</v>
      </c>
      <c r="Y37" s="16">
        <f t="shared" si="21"/>
        <v>0</v>
      </c>
      <c r="Z37" s="16">
        <f t="shared" si="22"/>
        <v>0</v>
      </c>
      <c r="AA37" s="16">
        <f t="shared" si="23"/>
        <v>0</v>
      </c>
      <c r="AB37" s="17" t="str">
        <f>IF(Q37="○",SUM(W37:AA37),"")</f>
        <v/>
      </c>
    </row>
    <row r="38" spans="2:28" x14ac:dyDescent="0.4">
      <c r="B38" s="41"/>
      <c r="C38" s="12" t="s">
        <v>28</v>
      </c>
      <c r="D38" s="12">
        <v>58.5</v>
      </c>
      <c r="E38" s="12">
        <v>71.099999999999994</v>
      </c>
      <c r="F38" s="29">
        <f t="shared" ref="F38:G38" si="27">F9</f>
        <v>0</v>
      </c>
      <c r="G38" s="29">
        <f t="shared" si="27"/>
        <v>0</v>
      </c>
      <c r="H38" s="30">
        <f t="shared" si="16"/>
        <v>0</v>
      </c>
      <c r="I38" s="13">
        <f t="shared" si="13"/>
        <v>0</v>
      </c>
      <c r="J38" s="13">
        <f t="shared" si="14"/>
        <v>0</v>
      </c>
      <c r="K38" s="14">
        <f t="shared" si="17"/>
        <v>0</v>
      </c>
      <c r="L38" s="44"/>
      <c r="M38" s="25"/>
      <c r="N38" s="25"/>
      <c r="P38" s="12" t="s">
        <v>29</v>
      </c>
      <c r="Q38" s="12" t="str">
        <f t="shared" si="18"/>
        <v/>
      </c>
      <c r="R38" s="16">
        <v>1</v>
      </c>
      <c r="S38" s="16">
        <v>1</v>
      </c>
      <c r="T38" s="16">
        <v>1</v>
      </c>
      <c r="U38" s="16" t="s">
        <v>78</v>
      </c>
      <c r="V38" s="16" t="s">
        <v>78</v>
      </c>
      <c r="W38" s="16">
        <f t="shared" si="19"/>
        <v>0</v>
      </c>
      <c r="X38" s="16">
        <f t="shared" si="20"/>
        <v>0</v>
      </c>
      <c r="Y38" s="16">
        <f t="shared" si="21"/>
        <v>0</v>
      </c>
      <c r="Z38" s="16" t="s">
        <v>79</v>
      </c>
      <c r="AA38" s="16" t="s">
        <v>79</v>
      </c>
      <c r="AB38" s="17" t="str">
        <f t="shared" si="24"/>
        <v/>
      </c>
    </row>
    <row r="39" spans="2:28" x14ac:dyDescent="0.4">
      <c r="B39" s="42"/>
      <c r="C39" s="19" t="s">
        <v>30</v>
      </c>
      <c r="D39" s="12">
        <v>24.9</v>
      </c>
      <c r="E39" s="12">
        <v>44.2</v>
      </c>
      <c r="F39" s="29">
        <f t="shared" ref="F39:G39" si="28">F10</f>
        <v>0</v>
      </c>
      <c r="G39" s="29">
        <f t="shared" si="28"/>
        <v>0</v>
      </c>
      <c r="H39" s="30">
        <f t="shared" si="16"/>
        <v>0</v>
      </c>
      <c r="I39" s="13">
        <f t="shared" si="13"/>
        <v>0</v>
      </c>
      <c r="J39" s="13">
        <f t="shared" si="14"/>
        <v>0</v>
      </c>
      <c r="K39" s="14">
        <f t="shared" si="17"/>
        <v>0</v>
      </c>
      <c r="L39" s="45"/>
      <c r="M39" s="25"/>
      <c r="N39" s="25"/>
      <c r="P39" s="12" t="s">
        <v>31</v>
      </c>
      <c r="Q39" s="12" t="str">
        <f t="shared" si="18"/>
        <v/>
      </c>
      <c r="R39" s="16">
        <v>0.5</v>
      </c>
      <c r="S39" s="16">
        <v>0.5</v>
      </c>
      <c r="T39" s="16">
        <v>0.5</v>
      </c>
      <c r="U39" s="16" t="s">
        <v>78</v>
      </c>
      <c r="V39" s="16" t="s">
        <v>78</v>
      </c>
      <c r="W39" s="16">
        <f t="shared" si="19"/>
        <v>0</v>
      </c>
      <c r="X39" s="16">
        <f t="shared" si="20"/>
        <v>0</v>
      </c>
      <c r="Y39" s="16">
        <f t="shared" si="21"/>
        <v>0</v>
      </c>
      <c r="Z39" s="16" t="s">
        <v>79</v>
      </c>
      <c r="AA39" s="16" t="s">
        <v>79</v>
      </c>
      <c r="AB39" s="17" t="str">
        <f t="shared" si="24"/>
        <v/>
      </c>
    </row>
    <row r="40" spans="2:28" x14ac:dyDescent="0.4">
      <c r="B40" s="40" t="s">
        <v>15</v>
      </c>
      <c r="C40" s="12" t="s">
        <v>32</v>
      </c>
      <c r="D40" s="12">
        <v>61.8</v>
      </c>
      <c r="E40" s="12">
        <v>74.900000000000006</v>
      </c>
      <c r="F40" s="29">
        <f t="shared" ref="F40:G40" si="29">F11</f>
        <v>0</v>
      </c>
      <c r="G40" s="29">
        <f t="shared" si="29"/>
        <v>0</v>
      </c>
      <c r="H40" s="30">
        <f t="shared" si="16"/>
        <v>0</v>
      </c>
      <c r="I40" s="13">
        <f t="shared" si="13"/>
        <v>0</v>
      </c>
      <c r="J40" s="13">
        <f t="shared" si="14"/>
        <v>0</v>
      </c>
      <c r="K40" s="14">
        <f t="shared" si="17"/>
        <v>0</v>
      </c>
      <c r="L40" s="43">
        <f>SUM(K40:K52)</f>
        <v>0</v>
      </c>
      <c r="M40" s="25"/>
      <c r="N40" s="25"/>
      <c r="P40" s="12" t="s">
        <v>33</v>
      </c>
      <c r="Q40" s="12" t="str">
        <f t="shared" si="18"/>
        <v/>
      </c>
      <c r="R40" s="12">
        <v>0.25</v>
      </c>
      <c r="S40" s="12">
        <v>0.25</v>
      </c>
      <c r="T40" s="16">
        <v>0.16</v>
      </c>
      <c r="U40" s="16">
        <v>0.16</v>
      </c>
      <c r="V40" s="16">
        <v>0.16</v>
      </c>
      <c r="W40" s="16">
        <f t="shared" si="19"/>
        <v>0</v>
      </c>
      <c r="X40" s="16">
        <f t="shared" si="20"/>
        <v>0</v>
      </c>
      <c r="Y40" s="16">
        <f t="shared" si="21"/>
        <v>0</v>
      </c>
      <c r="Z40" s="16">
        <f t="shared" si="22"/>
        <v>0</v>
      </c>
      <c r="AA40" s="16">
        <f t="shared" si="23"/>
        <v>0</v>
      </c>
      <c r="AB40" s="17" t="str">
        <f t="shared" si="24"/>
        <v/>
      </c>
    </row>
    <row r="41" spans="2:28" x14ac:dyDescent="0.4">
      <c r="B41" s="41"/>
      <c r="C41" s="12" t="s">
        <v>34</v>
      </c>
      <c r="D41" s="12">
        <v>56.2</v>
      </c>
      <c r="E41" s="12">
        <v>70.599999999999994</v>
      </c>
      <c r="F41" s="29">
        <f t="shared" ref="F41:G41" si="30">F12</f>
        <v>0</v>
      </c>
      <c r="G41" s="29">
        <f t="shared" si="30"/>
        <v>0</v>
      </c>
      <c r="H41" s="30">
        <f t="shared" si="16"/>
        <v>0</v>
      </c>
      <c r="I41" s="13">
        <f t="shared" si="13"/>
        <v>0</v>
      </c>
      <c r="J41" s="13">
        <f t="shared" si="14"/>
        <v>0</v>
      </c>
      <c r="K41" s="14">
        <f t="shared" si="17"/>
        <v>0</v>
      </c>
      <c r="L41" s="44"/>
      <c r="M41" s="25"/>
      <c r="N41" s="25"/>
      <c r="P41" s="12" t="s">
        <v>35</v>
      </c>
      <c r="Q41" s="12" t="str">
        <f t="shared" si="18"/>
        <v/>
      </c>
      <c r="R41" s="12">
        <v>0.6</v>
      </c>
      <c r="S41" s="12">
        <v>0.6</v>
      </c>
      <c r="T41" s="16">
        <v>0.6</v>
      </c>
      <c r="U41" s="16" t="s">
        <v>78</v>
      </c>
      <c r="V41" s="16" t="s">
        <v>78</v>
      </c>
      <c r="W41" s="16">
        <f t="shared" si="19"/>
        <v>0</v>
      </c>
      <c r="X41" s="16">
        <f t="shared" si="20"/>
        <v>0</v>
      </c>
      <c r="Y41" s="16">
        <f t="shared" si="21"/>
        <v>0</v>
      </c>
      <c r="Z41" s="16" t="s">
        <v>79</v>
      </c>
      <c r="AA41" s="16" t="s">
        <v>79</v>
      </c>
      <c r="AB41" s="17" t="str">
        <f t="shared" si="24"/>
        <v/>
      </c>
    </row>
    <row r="42" spans="2:28" x14ac:dyDescent="0.4">
      <c r="B42" s="41"/>
      <c r="C42" s="12" t="s">
        <v>36</v>
      </c>
      <c r="D42" s="12">
        <v>24.3</v>
      </c>
      <c r="E42" s="12">
        <v>54.3</v>
      </c>
      <c r="F42" s="29">
        <f t="shared" ref="F42:G42" si="31">F13</f>
        <v>0</v>
      </c>
      <c r="G42" s="29">
        <f t="shared" si="31"/>
        <v>0</v>
      </c>
      <c r="H42" s="30">
        <f t="shared" si="16"/>
        <v>0</v>
      </c>
      <c r="I42" s="13">
        <f t="shared" si="13"/>
        <v>0</v>
      </c>
      <c r="J42" s="13">
        <f t="shared" si="14"/>
        <v>0</v>
      </c>
      <c r="K42" s="14">
        <f t="shared" si="17"/>
        <v>0</v>
      </c>
      <c r="L42" s="44"/>
      <c r="M42" s="25"/>
      <c r="N42" s="25"/>
      <c r="P42" s="12" t="s">
        <v>37</v>
      </c>
      <c r="Q42" s="12" t="str">
        <f t="shared" si="18"/>
        <v/>
      </c>
      <c r="R42" s="12">
        <v>0.25</v>
      </c>
      <c r="S42" s="12">
        <v>0.25</v>
      </c>
      <c r="T42" s="16">
        <v>0.16</v>
      </c>
      <c r="U42" s="16" t="s">
        <v>78</v>
      </c>
      <c r="V42" s="16" t="s">
        <v>78</v>
      </c>
      <c r="W42" s="16">
        <f t="shared" si="19"/>
        <v>0</v>
      </c>
      <c r="X42" s="16">
        <f t="shared" si="20"/>
        <v>0</v>
      </c>
      <c r="Y42" s="16">
        <f t="shared" si="21"/>
        <v>0</v>
      </c>
      <c r="Z42" s="16" t="s">
        <v>79</v>
      </c>
      <c r="AA42" s="16" t="s">
        <v>79</v>
      </c>
      <c r="AB42" s="17" t="str">
        <f t="shared" si="24"/>
        <v/>
      </c>
    </row>
    <row r="43" spans="2:28" x14ac:dyDescent="0.4">
      <c r="B43" s="41"/>
      <c r="C43" s="12" t="s">
        <v>38</v>
      </c>
      <c r="D43" s="12">
        <v>67.3</v>
      </c>
      <c r="E43" s="12">
        <v>81.2</v>
      </c>
      <c r="F43" s="29">
        <f t="shared" ref="F43:G43" si="32">F14</f>
        <v>0</v>
      </c>
      <c r="G43" s="29">
        <f t="shared" si="32"/>
        <v>0</v>
      </c>
      <c r="H43" s="30">
        <f t="shared" si="16"/>
        <v>0</v>
      </c>
      <c r="I43" s="13">
        <f t="shared" si="13"/>
        <v>0</v>
      </c>
      <c r="J43" s="13">
        <f t="shared" si="14"/>
        <v>0</v>
      </c>
      <c r="K43" s="14">
        <f t="shared" si="17"/>
        <v>0</v>
      </c>
      <c r="L43" s="44"/>
      <c r="M43" s="25"/>
      <c r="N43" s="25"/>
      <c r="P43" s="12" t="s">
        <v>39</v>
      </c>
      <c r="Q43" s="12" t="str">
        <f t="shared" si="18"/>
        <v/>
      </c>
      <c r="R43" s="16">
        <v>2.4</v>
      </c>
      <c r="S43" s="16">
        <v>1.6</v>
      </c>
      <c r="T43" s="16">
        <v>2.5</v>
      </c>
      <c r="U43" s="16">
        <v>0.54</v>
      </c>
      <c r="V43" s="16">
        <v>0.08</v>
      </c>
      <c r="W43" s="16">
        <f t="shared" si="19"/>
        <v>0</v>
      </c>
      <c r="X43" s="16">
        <f t="shared" si="20"/>
        <v>0</v>
      </c>
      <c r="Y43" s="16">
        <f t="shared" si="21"/>
        <v>0</v>
      </c>
      <c r="Z43" s="16">
        <f t="shared" si="22"/>
        <v>0</v>
      </c>
      <c r="AA43" s="16">
        <f t="shared" si="23"/>
        <v>0</v>
      </c>
      <c r="AB43" s="17" t="str">
        <f t="shared" si="24"/>
        <v/>
      </c>
    </row>
    <row r="44" spans="2:28" x14ac:dyDescent="0.4">
      <c r="B44" s="41"/>
      <c r="C44" s="12" t="s">
        <v>40</v>
      </c>
      <c r="D44" s="12">
        <v>56.6</v>
      </c>
      <c r="E44" s="12">
        <v>70.8</v>
      </c>
      <c r="F44" s="29">
        <f t="shared" ref="F44:G44" si="33">F15</f>
        <v>0</v>
      </c>
      <c r="G44" s="29">
        <f t="shared" si="33"/>
        <v>0</v>
      </c>
      <c r="H44" s="30">
        <f t="shared" si="16"/>
        <v>0</v>
      </c>
      <c r="I44" s="13">
        <f t="shared" si="13"/>
        <v>0</v>
      </c>
      <c r="J44" s="13">
        <f t="shared" si="14"/>
        <v>0</v>
      </c>
      <c r="K44" s="14">
        <f t="shared" si="17"/>
        <v>0</v>
      </c>
      <c r="L44" s="44"/>
      <c r="M44" s="25"/>
      <c r="N44" s="25"/>
      <c r="P44" s="12" t="s">
        <v>41</v>
      </c>
      <c r="Q44" s="12" t="str">
        <f t="shared" si="18"/>
        <v/>
      </c>
      <c r="R44" s="16">
        <v>0.1</v>
      </c>
      <c r="S44" s="16">
        <v>0.1</v>
      </c>
      <c r="T44" s="16">
        <v>0.1</v>
      </c>
      <c r="U44" s="16">
        <v>0.1</v>
      </c>
      <c r="V44" s="16">
        <v>0.1</v>
      </c>
      <c r="W44" s="16">
        <f t="shared" si="19"/>
        <v>0</v>
      </c>
      <c r="X44" s="16">
        <f t="shared" si="20"/>
        <v>0</v>
      </c>
      <c r="Y44" s="16">
        <f t="shared" si="21"/>
        <v>0</v>
      </c>
      <c r="Z44" s="16">
        <f t="shared" si="22"/>
        <v>0</v>
      </c>
      <c r="AA44" s="16">
        <f t="shared" si="23"/>
        <v>0</v>
      </c>
      <c r="AB44" s="17" t="str">
        <f t="shared" si="24"/>
        <v/>
      </c>
    </row>
    <row r="45" spans="2:28" x14ac:dyDescent="0.4">
      <c r="B45" s="41"/>
      <c r="C45" s="12" t="s">
        <v>42</v>
      </c>
      <c r="D45" s="12">
        <v>41.7</v>
      </c>
      <c r="E45" s="12">
        <v>54</v>
      </c>
      <c r="F45" s="29">
        <f t="shared" ref="F45:G45" si="34">F16</f>
        <v>0</v>
      </c>
      <c r="G45" s="29">
        <f t="shared" si="34"/>
        <v>0</v>
      </c>
      <c r="H45" s="30">
        <f t="shared" si="16"/>
        <v>0</v>
      </c>
      <c r="I45" s="13">
        <f t="shared" si="13"/>
        <v>0</v>
      </c>
      <c r="J45" s="13">
        <f t="shared" si="14"/>
        <v>0</v>
      </c>
      <c r="K45" s="14">
        <f t="shared" si="17"/>
        <v>0</v>
      </c>
      <c r="L45" s="44"/>
      <c r="M45" s="25"/>
      <c r="N45" s="25"/>
      <c r="P45" s="12" t="s">
        <v>43</v>
      </c>
      <c r="Q45" s="12" t="str">
        <f t="shared" si="18"/>
        <v/>
      </c>
      <c r="R45" s="16">
        <v>2.88</v>
      </c>
      <c r="S45" s="16">
        <v>2.88</v>
      </c>
      <c r="T45" s="16">
        <v>2.87</v>
      </c>
      <c r="U45" s="16" t="s">
        <v>78</v>
      </c>
      <c r="V45" s="16" t="s">
        <v>78</v>
      </c>
      <c r="W45" s="16">
        <f t="shared" si="19"/>
        <v>0</v>
      </c>
      <c r="X45" s="16">
        <f t="shared" si="20"/>
        <v>0</v>
      </c>
      <c r="Y45" s="16">
        <f t="shared" si="21"/>
        <v>0</v>
      </c>
      <c r="Z45" s="16" t="s">
        <v>79</v>
      </c>
      <c r="AA45" s="16" t="s">
        <v>79</v>
      </c>
      <c r="AB45" s="17" t="str">
        <f>IF(Q45="○",SUM(W45:AA45),"")</f>
        <v/>
      </c>
    </row>
    <row r="46" spans="2:28" x14ac:dyDescent="0.4">
      <c r="B46" s="41"/>
      <c r="C46" s="12" t="s">
        <v>44</v>
      </c>
      <c r="D46" s="12">
        <v>43.5</v>
      </c>
      <c r="E46" s="12">
        <v>53.8</v>
      </c>
      <c r="F46" s="29">
        <f t="shared" ref="F46:G46" si="35">F17</f>
        <v>0</v>
      </c>
      <c r="G46" s="29">
        <f t="shared" si="35"/>
        <v>0</v>
      </c>
      <c r="H46" s="30">
        <f t="shared" si="16"/>
        <v>0</v>
      </c>
      <c r="I46" s="13">
        <f t="shared" si="13"/>
        <v>0</v>
      </c>
      <c r="J46" s="13">
        <f t="shared" si="14"/>
        <v>0</v>
      </c>
      <c r="K46" s="14">
        <f t="shared" si="17"/>
        <v>0</v>
      </c>
      <c r="L46" s="44"/>
      <c r="M46" s="25"/>
      <c r="N46" s="25"/>
      <c r="P46" s="12" t="s">
        <v>45</v>
      </c>
      <c r="Q46" s="12" t="str">
        <f t="shared" si="18"/>
        <v/>
      </c>
      <c r="R46" s="16">
        <v>0.02</v>
      </c>
      <c r="S46" s="16">
        <v>0</v>
      </c>
      <c r="T46" s="16">
        <v>0</v>
      </c>
      <c r="U46" s="16">
        <v>0.54</v>
      </c>
      <c r="V46" s="16">
        <v>0.08</v>
      </c>
      <c r="W46" s="16">
        <f t="shared" si="19"/>
        <v>0</v>
      </c>
      <c r="X46" s="16">
        <f t="shared" si="20"/>
        <v>0</v>
      </c>
      <c r="Y46" s="16">
        <f t="shared" si="21"/>
        <v>0</v>
      </c>
      <c r="Z46" s="16">
        <f t="shared" si="22"/>
        <v>0</v>
      </c>
      <c r="AA46" s="16">
        <f t="shared" si="23"/>
        <v>0</v>
      </c>
      <c r="AB46" s="17" t="str">
        <f>IF(Q46="○",SUM(W46:AA46),"")</f>
        <v/>
      </c>
    </row>
    <row r="47" spans="2:28" x14ac:dyDescent="0.4">
      <c r="B47" s="41"/>
      <c r="C47" s="12" t="s">
        <v>46</v>
      </c>
      <c r="D47" s="12">
        <v>29.6</v>
      </c>
      <c r="E47" s="12">
        <v>37.9</v>
      </c>
      <c r="F47" s="29">
        <f t="shared" ref="F47:G47" si="36">F18</f>
        <v>0</v>
      </c>
      <c r="G47" s="29">
        <f t="shared" si="36"/>
        <v>0</v>
      </c>
      <c r="H47" s="30">
        <f t="shared" si="16"/>
        <v>0</v>
      </c>
      <c r="I47" s="13">
        <f t="shared" si="13"/>
        <v>0</v>
      </c>
      <c r="J47" s="13">
        <f t="shared" si="14"/>
        <v>0</v>
      </c>
      <c r="K47" s="14">
        <f t="shared" si="17"/>
        <v>0</v>
      </c>
      <c r="L47" s="44"/>
      <c r="M47" s="25"/>
      <c r="N47" s="25"/>
      <c r="P47" s="12" t="s">
        <v>71</v>
      </c>
      <c r="Q47" s="12" t="str">
        <f t="shared" si="18"/>
        <v/>
      </c>
      <c r="R47" s="16">
        <v>0.02</v>
      </c>
      <c r="S47" s="16">
        <v>0</v>
      </c>
      <c r="T47" s="16">
        <v>0</v>
      </c>
      <c r="U47" s="16">
        <v>0.54</v>
      </c>
      <c r="V47" s="16">
        <v>0.08</v>
      </c>
      <c r="W47" s="16">
        <f t="shared" si="19"/>
        <v>0</v>
      </c>
      <c r="X47" s="16">
        <f t="shared" si="20"/>
        <v>0</v>
      </c>
      <c r="Y47" s="16">
        <f t="shared" si="21"/>
        <v>0</v>
      </c>
      <c r="Z47" s="16">
        <f t="shared" si="22"/>
        <v>0</v>
      </c>
      <c r="AA47" s="16">
        <f t="shared" si="23"/>
        <v>0</v>
      </c>
      <c r="AB47" s="17" t="str">
        <f t="shared" si="24"/>
        <v/>
      </c>
    </row>
    <row r="48" spans="2:28" x14ac:dyDescent="0.4">
      <c r="B48" s="41"/>
      <c r="C48" s="12" t="s">
        <v>48</v>
      </c>
      <c r="D48" s="12">
        <v>18.3</v>
      </c>
      <c r="E48" s="12">
        <v>29.8</v>
      </c>
      <c r="F48" s="29">
        <f t="shared" ref="F48:G48" si="37">F19</f>
        <v>0</v>
      </c>
      <c r="G48" s="29">
        <f t="shared" si="37"/>
        <v>0</v>
      </c>
      <c r="H48" s="30">
        <f t="shared" si="16"/>
        <v>0</v>
      </c>
      <c r="I48" s="13">
        <f t="shared" si="13"/>
        <v>0</v>
      </c>
      <c r="J48" s="13">
        <f t="shared" si="14"/>
        <v>0</v>
      </c>
      <c r="K48" s="14">
        <f t="shared" si="17"/>
        <v>0</v>
      </c>
      <c r="L48" s="44"/>
      <c r="M48" s="25"/>
      <c r="N48" s="25"/>
      <c r="P48" s="12" t="s">
        <v>72</v>
      </c>
      <c r="Q48" s="12" t="str">
        <f t="shared" si="18"/>
        <v/>
      </c>
      <c r="R48" s="16">
        <v>0.02</v>
      </c>
      <c r="S48" s="16">
        <v>0</v>
      </c>
      <c r="T48" s="16">
        <v>0</v>
      </c>
      <c r="U48" s="16">
        <v>0.54</v>
      </c>
      <c r="V48" s="16">
        <v>0.08</v>
      </c>
      <c r="W48" s="16">
        <f t="shared" si="19"/>
        <v>0</v>
      </c>
      <c r="X48" s="16">
        <f t="shared" si="20"/>
        <v>0</v>
      </c>
      <c r="Y48" s="16">
        <f t="shared" si="21"/>
        <v>0</v>
      </c>
      <c r="Z48" s="16">
        <f t="shared" si="22"/>
        <v>0</v>
      </c>
      <c r="AA48" s="16">
        <f t="shared" si="23"/>
        <v>0</v>
      </c>
      <c r="AB48" s="17" t="str">
        <f t="shared" si="24"/>
        <v/>
      </c>
    </row>
    <row r="49" spans="2:28" x14ac:dyDescent="0.4">
      <c r="B49" s="41"/>
      <c r="C49" s="12" t="s">
        <v>50</v>
      </c>
      <c r="D49" s="12">
        <v>61.3</v>
      </c>
      <c r="E49" s="12">
        <v>85</v>
      </c>
      <c r="F49" s="29">
        <f t="shared" ref="F49:G49" si="38">F20</f>
        <v>0</v>
      </c>
      <c r="G49" s="29">
        <f t="shared" si="38"/>
        <v>0</v>
      </c>
      <c r="H49" s="30">
        <f t="shared" si="16"/>
        <v>0</v>
      </c>
      <c r="I49" s="13">
        <f t="shared" si="13"/>
        <v>0</v>
      </c>
      <c r="J49" s="13">
        <f t="shared" si="14"/>
        <v>0</v>
      </c>
      <c r="K49" s="14">
        <f t="shared" si="17"/>
        <v>0</v>
      </c>
      <c r="L49" s="44"/>
      <c r="M49" s="25"/>
      <c r="N49" s="25"/>
      <c r="P49" s="12" t="s">
        <v>51</v>
      </c>
      <c r="Q49" s="12" t="str">
        <f t="shared" si="18"/>
        <v/>
      </c>
      <c r="R49" s="16">
        <v>2.4</v>
      </c>
      <c r="S49" s="16">
        <v>1.6</v>
      </c>
      <c r="T49" s="16">
        <v>2.5</v>
      </c>
      <c r="U49" s="16">
        <v>0.54</v>
      </c>
      <c r="V49" s="16">
        <v>0.08</v>
      </c>
      <c r="W49" s="16">
        <f t="shared" si="19"/>
        <v>0</v>
      </c>
      <c r="X49" s="16">
        <f t="shared" si="20"/>
        <v>0</v>
      </c>
      <c r="Y49" s="16">
        <f t="shared" si="21"/>
        <v>0</v>
      </c>
      <c r="Z49" s="16">
        <f t="shared" si="22"/>
        <v>0</v>
      </c>
      <c r="AA49" s="16">
        <f t="shared" si="23"/>
        <v>0</v>
      </c>
      <c r="AB49" s="17" t="str">
        <f t="shared" si="24"/>
        <v/>
      </c>
    </row>
    <row r="50" spans="2:28" x14ac:dyDescent="0.4">
      <c r="B50" s="41"/>
      <c r="C50" s="12" t="s">
        <v>52</v>
      </c>
      <c r="D50" s="12">
        <v>31.8</v>
      </c>
      <c r="E50" s="12">
        <v>61.4</v>
      </c>
      <c r="F50" s="29">
        <f t="shared" ref="F50:G50" si="39">F21</f>
        <v>0</v>
      </c>
      <c r="G50" s="29">
        <f t="shared" si="39"/>
        <v>0</v>
      </c>
      <c r="H50" s="30">
        <f t="shared" si="16"/>
        <v>0</v>
      </c>
      <c r="I50" s="13">
        <f t="shared" si="13"/>
        <v>0</v>
      </c>
      <c r="J50" s="13">
        <f t="shared" si="14"/>
        <v>0</v>
      </c>
      <c r="K50" s="14">
        <f t="shared" si="17"/>
        <v>0</v>
      </c>
      <c r="L50" s="44"/>
      <c r="M50" s="25"/>
      <c r="N50" s="25"/>
      <c r="P50" s="12" t="s">
        <v>53</v>
      </c>
      <c r="Q50" s="12" t="str">
        <f t="shared" si="18"/>
        <v/>
      </c>
      <c r="R50" s="16">
        <v>0.15</v>
      </c>
      <c r="S50" s="16">
        <v>0.15</v>
      </c>
      <c r="T50" s="16">
        <v>0.15</v>
      </c>
      <c r="U50" s="16" t="s">
        <v>78</v>
      </c>
      <c r="V50" s="16" t="s">
        <v>78</v>
      </c>
      <c r="W50" s="16">
        <f t="shared" si="19"/>
        <v>0</v>
      </c>
      <c r="X50" s="16">
        <f t="shared" si="20"/>
        <v>0</v>
      </c>
      <c r="Y50" s="16">
        <f t="shared" si="21"/>
        <v>0</v>
      </c>
      <c r="Z50" s="16" t="s">
        <v>79</v>
      </c>
      <c r="AA50" s="16" t="s">
        <v>79</v>
      </c>
      <c r="AB50" s="17" t="str">
        <f t="shared" si="24"/>
        <v/>
      </c>
    </row>
    <row r="51" spans="2:28" x14ac:dyDescent="0.4">
      <c r="B51" s="41"/>
      <c r="C51" s="12" t="s">
        <v>54</v>
      </c>
      <c r="D51" s="12">
        <v>60.2</v>
      </c>
      <c r="E51" s="12">
        <v>82.6</v>
      </c>
      <c r="F51" s="29">
        <f t="shared" ref="F51:G51" si="40">F22</f>
        <v>0</v>
      </c>
      <c r="G51" s="29">
        <f t="shared" si="40"/>
        <v>0</v>
      </c>
      <c r="H51" s="30">
        <f t="shared" si="16"/>
        <v>0</v>
      </c>
      <c r="I51" s="13">
        <f t="shared" si="13"/>
        <v>0</v>
      </c>
      <c r="J51" s="13">
        <f t="shared" si="14"/>
        <v>0</v>
      </c>
      <c r="K51" s="14">
        <f t="shared" si="17"/>
        <v>0</v>
      </c>
      <c r="L51" s="44"/>
      <c r="M51" s="25"/>
      <c r="N51" s="25"/>
      <c r="P51" s="12" t="s">
        <v>55</v>
      </c>
      <c r="Q51" s="12" t="str">
        <f t="shared" si="18"/>
        <v/>
      </c>
      <c r="R51" s="16">
        <v>0.02</v>
      </c>
      <c r="S51" s="16">
        <v>0</v>
      </c>
      <c r="T51" s="16">
        <v>0</v>
      </c>
      <c r="U51" s="16">
        <v>0.54</v>
      </c>
      <c r="V51" s="16">
        <v>0.08</v>
      </c>
      <c r="W51" s="16">
        <f t="shared" si="19"/>
        <v>0</v>
      </c>
      <c r="X51" s="16">
        <f t="shared" si="20"/>
        <v>0</v>
      </c>
      <c r="Y51" s="16">
        <f t="shared" si="21"/>
        <v>0</v>
      </c>
      <c r="Z51" s="16">
        <f t="shared" si="22"/>
        <v>0</v>
      </c>
      <c r="AA51" s="16">
        <f t="shared" si="23"/>
        <v>0</v>
      </c>
      <c r="AB51" s="17" t="str">
        <f t="shared" si="24"/>
        <v/>
      </c>
    </row>
    <row r="52" spans="2:28" x14ac:dyDescent="0.4">
      <c r="B52" s="42"/>
      <c r="C52" s="12" t="s">
        <v>56</v>
      </c>
      <c r="D52" s="12">
        <v>33.200000000000003</v>
      </c>
      <c r="E52" s="12">
        <v>64.599999999999994</v>
      </c>
      <c r="F52" s="29">
        <f t="shared" ref="F52:G52" si="41">F23</f>
        <v>0</v>
      </c>
      <c r="G52" s="29">
        <f t="shared" si="41"/>
        <v>0</v>
      </c>
      <c r="H52" s="30">
        <f t="shared" si="16"/>
        <v>0</v>
      </c>
      <c r="I52" s="13">
        <f t="shared" si="13"/>
        <v>0</v>
      </c>
      <c r="J52" s="13">
        <f t="shared" si="14"/>
        <v>0</v>
      </c>
      <c r="K52" s="14">
        <f t="shared" si="17"/>
        <v>0</v>
      </c>
      <c r="L52" s="45"/>
      <c r="M52" s="25"/>
      <c r="N52" s="25"/>
      <c r="P52" s="12" t="s">
        <v>57</v>
      </c>
      <c r="Q52" s="12" t="str">
        <f t="shared" si="18"/>
        <v/>
      </c>
      <c r="R52" s="16">
        <v>0.68400000000000005</v>
      </c>
      <c r="S52" s="16">
        <v>0.68400000000000005</v>
      </c>
      <c r="T52" s="16" t="s">
        <v>78</v>
      </c>
      <c r="U52" s="16">
        <v>0.33</v>
      </c>
      <c r="V52" s="16">
        <v>0.33</v>
      </c>
      <c r="W52" s="16">
        <f t="shared" si="19"/>
        <v>0</v>
      </c>
      <c r="X52" s="16">
        <f t="shared" si="20"/>
        <v>0</v>
      </c>
      <c r="Y52" s="16" t="s">
        <v>79</v>
      </c>
      <c r="Z52" s="16">
        <f t="shared" si="22"/>
        <v>0</v>
      </c>
      <c r="AA52" s="16">
        <f t="shared" si="23"/>
        <v>0</v>
      </c>
      <c r="AB52" s="17" t="str">
        <f t="shared" si="24"/>
        <v/>
      </c>
    </row>
    <row r="53" spans="2:28" x14ac:dyDescent="0.4">
      <c r="B53" s="46" t="s">
        <v>16</v>
      </c>
      <c r="C53" s="12" t="s">
        <v>58</v>
      </c>
      <c r="D53" s="12">
        <v>14.3</v>
      </c>
      <c r="E53" s="12">
        <v>24.7</v>
      </c>
      <c r="F53" s="29">
        <f t="shared" ref="F53:G53" si="42">F24</f>
        <v>0</v>
      </c>
      <c r="G53" s="29">
        <f t="shared" si="42"/>
        <v>0</v>
      </c>
      <c r="H53" s="30">
        <f t="shared" si="16"/>
        <v>0</v>
      </c>
      <c r="I53" s="13">
        <f t="shared" si="13"/>
        <v>0</v>
      </c>
      <c r="J53" s="13">
        <f t="shared" si="14"/>
        <v>0</v>
      </c>
      <c r="K53" s="14">
        <f t="shared" si="17"/>
        <v>0</v>
      </c>
      <c r="L53" s="43">
        <f>SUM(K53:K54)</f>
        <v>0</v>
      </c>
      <c r="M53" s="25"/>
      <c r="N53" s="25"/>
      <c r="P53" s="12" t="s">
        <v>59</v>
      </c>
      <c r="Q53" s="12" t="str">
        <f t="shared" si="18"/>
        <v/>
      </c>
      <c r="R53" s="16">
        <v>2.4</v>
      </c>
      <c r="S53" s="16">
        <v>2</v>
      </c>
      <c r="T53" s="16">
        <v>2.5</v>
      </c>
      <c r="U53" s="16">
        <v>2</v>
      </c>
      <c r="V53" s="16">
        <v>2</v>
      </c>
      <c r="W53" s="16">
        <f t="shared" si="19"/>
        <v>0</v>
      </c>
      <c r="X53" s="16">
        <f t="shared" si="20"/>
        <v>0</v>
      </c>
      <c r="Y53" s="16">
        <f t="shared" si="21"/>
        <v>0</v>
      </c>
      <c r="Z53" s="16">
        <f t="shared" si="22"/>
        <v>0</v>
      </c>
      <c r="AA53" s="16">
        <f t="shared" si="23"/>
        <v>0</v>
      </c>
      <c r="AB53" s="17" t="str">
        <f t="shared" si="24"/>
        <v/>
      </c>
    </row>
    <row r="54" spans="2:28" ht="14.25" thickBot="1" x14ac:dyDescent="0.45">
      <c r="B54" s="46"/>
      <c r="C54" s="12" t="s">
        <v>60</v>
      </c>
      <c r="D54" s="12">
        <v>19.7</v>
      </c>
      <c r="E54" s="12">
        <v>29.9</v>
      </c>
      <c r="F54" s="29">
        <f t="shared" ref="F54:G54" si="43">F25</f>
        <v>0</v>
      </c>
      <c r="G54" s="29">
        <f t="shared" si="43"/>
        <v>0</v>
      </c>
      <c r="H54" s="30">
        <f t="shared" si="16"/>
        <v>0</v>
      </c>
      <c r="I54" s="13">
        <f t="shared" si="13"/>
        <v>0</v>
      </c>
      <c r="J54" s="13">
        <f t="shared" si="14"/>
        <v>0</v>
      </c>
      <c r="K54" s="14">
        <f t="shared" si="17"/>
        <v>0</v>
      </c>
      <c r="L54" s="45"/>
      <c r="M54" s="25"/>
      <c r="N54" s="25"/>
      <c r="P54" s="12" t="s">
        <v>61</v>
      </c>
      <c r="Q54" s="12" t="str">
        <f t="shared" si="18"/>
        <v/>
      </c>
      <c r="R54" s="16">
        <v>2.88</v>
      </c>
      <c r="S54" s="16">
        <v>2.88</v>
      </c>
      <c r="T54" s="16">
        <v>2.87</v>
      </c>
      <c r="U54" s="16" t="s">
        <v>78</v>
      </c>
      <c r="V54" s="16" t="s">
        <v>78</v>
      </c>
      <c r="W54" s="16">
        <f t="shared" si="19"/>
        <v>0</v>
      </c>
      <c r="X54" s="16">
        <f t="shared" si="20"/>
        <v>0</v>
      </c>
      <c r="Y54" s="16">
        <f t="shared" si="21"/>
        <v>0</v>
      </c>
      <c r="Z54" s="16" t="s">
        <v>79</v>
      </c>
      <c r="AA54" s="16" t="s">
        <v>79</v>
      </c>
      <c r="AB54" s="17" t="str">
        <f t="shared" si="24"/>
        <v/>
      </c>
    </row>
    <row r="55" spans="2:28" ht="14.25" thickBot="1" x14ac:dyDescent="0.45">
      <c r="B55" s="46" t="s">
        <v>17</v>
      </c>
      <c r="C55" s="12" t="s">
        <v>62</v>
      </c>
      <c r="D55" s="12">
        <v>1.69</v>
      </c>
      <c r="E55" s="16" t="s">
        <v>78</v>
      </c>
      <c r="F55" s="29">
        <f t="shared" ref="F55:G55" si="44">F26</f>
        <v>0</v>
      </c>
      <c r="G55" s="29">
        <f t="shared" si="44"/>
        <v>0</v>
      </c>
      <c r="H55" s="30">
        <f t="shared" si="16"/>
        <v>0</v>
      </c>
      <c r="I55" s="13">
        <f t="shared" si="13"/>
        <v>0</v>
      </c>
      <c r="J55" s="20" t="s">
        <v>25</v>
      </c>
      <c r="K55" s="14">
        <f>I55</f>
        <v>0</v>
      </c>
      <c r="L55" s="43">
        <f>SUM(K55:K56)</f>
        <v>0</v>
      </c>
      <c r="M55" s="25"/>
      <c r="N55" s="25"/>
      <c r="AB55" s="21">
        <f>SUM(AB34:AB54)</f>
        <v>0</v>
      </c>
    </row>
    <row r="56" spans="2:28" x14ac:dyDescent="0.4">
      <c r="B56" s="46"/>
      <c r="C56" s="12" t="s">
        <v>64</v>
      </c>
      <c r="D56" s="12">
        <v>1</v>
      </c>
      <c r="E56" s="16" t="s">
        <v>78</v>
      </c>
      <c r="F56" s="29">
        <f t="shared" ref="F56:G56" si="45">F27</f>
        <v>0</v>
      </c>
      <c r="G56" s="29">
        <f t="shared" si="45"/>
        <v>0</v>
      </c>
      <c r="H56" s="30">
        <f t="shared" si="16"/>
        <v>0</v>
      </c>
      <c r="I56" s="13">
        <f t="shared" si="13"/>
        <v>0</v>
      </c>
      <c r="J56" s="20" t="s">
        <v>25</v>
      </c>
      <c r="K56" s="14">
        <f t="shared" ref="K56:K57" si="46">I56</f>
        <v>0</v>
      </c>
      <c r="L56" s="45"/>
      <c r="M56" s="25"/>
      <c r="N56" s="25"/>
    </row>
    <row r="57" spans="2:28" ht="18.75" customHeight="1" x14ac:dyDescent="0.4">
      <c r="B57" s="11" t="s">
        <v>18</v>
      </c>
      <c r="C57" s="12"/>
      <c r="D57" s="12">
        <v>1.45</v>
      </c>
      <c r="E57" s="16" t="s">
        <v>78</v>
      </c>
      <c r="F57" s="29">
        <f t="shared" ref="F57:G57" si="47">F28</f>
        <v>0</v>
      </c>
      <c r="G57" s="29">
        <f t="shared" si="47"/>
        <v>0</v>
      </c>
      <c r="H57" s="30">
        <f t="shared" si="16"/>
        <v>0</v>
      </c>
      <c r="I57" s="13">
        <f t="shared" si="13"/>
        <v>0</v>
      </c>
      <c r="J57" s="20" t="s">
        <v>25</v>
      </c>
      <c r="K57" s="14">
        <f t="shared" si="46"/>
        <v>0</v>
      </c>
      <c r="L57" s="20">
        <f>I57</f>
        <v>0</v>
      </c>
      <c r="M57" s="25"/>
      <c r="N57" s="25"/>
    </row>
    <row r="58" spans="2:28" ht="18.75" customHeight="1" x14ac:dyDescent="0.4"/>
    <row r="59" spans="2:28" ht="18.75" customHeight="1" x14ac:dyDescent="0.4"/>
    <row r="60" spans="2:28" ht="18.75" customHeight="1" x14ac:dyDescent="0.4"/>
    <row r="61" spans="2:28" ht="18.75" customHeight="1" x14ac:dyDescent="0.4"/>
    <row r="62" spans="2:28" ht="18.75" customHeight="1" x14ac:dyDescent="0.4"/>
    <row r="63" spans="2:28" ht="18.75" customHeight="1" x14ac:dyDescent="0.4"/>
    <row r="64" spans="2:28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</sheetData>
  <sheetProtection sheet="1" objects="1" scenarios="1"/>
  <mergeCells count="48">
    <mergeCell ref="J3:J4"/>
    <mergeCell ref="H3:H4"/>
    <mergeCell ref="H32:H33"/>
    <mergeCell ref="B3:C4"/>
    <mergeCell ref="D3:E3"/>
    <mergeCell ref="F3:F4"/>
    <mergeCell ref="G3:G4"/>
    <mergeCell ref="I3:I4"/>
    <mergeCell ref="B5:B10"/>
    <mergeCell ref="I5:I10"/>
    <mergeCell ref="J5:J10"/>
    <mergeCell ref="B24:B25"/>
    <mergeCell ref="I24:I25"/>
    <mergeCell ref="J24:J25"/>
    <mergeCell ref="K3:N3"/>
    <mergeCell ref="P3:P4"/>
    <mergeCell ref="Q3:Q4"/>
    <mergeCell ref="R3:V3"/>
    <mergeCell ref="W3:AB3"/>
    <mergeCell ref="M4:N4"/>
    <mergeCell ref="N5:N10"/>
    <mergeCell ref="B11:B23"/>
    <mergeCell ref="I11:I23"/>
    <mergeCell ref="J11:J23"/>
    <mergeCell ref="N11:N23"/>
    <mergeCell ref="N24:N25"/>
    <mergeCell ref="B26:B27"/>
    <mergeCell ref="I26:I27"/>
    <mergeCell ref="J26:J27"/>
    <mergeCell ref="N26:N27"/>
    <mergeCell ref="Q32:Q33"/>
    <mergeCell ref="R32:V32"/>
    <mergeCell ref="W32:AB32"/>
    <mergeCell ref="K33:L33"/>
    <mergeCell ref="B34:B39"/>
    <mergeCell ref="L34:L39"/>
    <mergeCell ref="B32:C33"/>
    <mergeCell ref="D32:E32"/>
    <mergeCell ref="F32:F33"/>
    <mergeCell ref="G32:G33"/>
    <mergeCell ref="I32:L32"/>
    <mergeCell ref="P32:P33"/>
    <mergeCell ref="B40:B52"/>
    <mergeCell ref="L40:L52"/>
    <mergeCell ref="B53:B54"/>
    <mergeCell ref="L53:L54"/>
    <mergeCell ref="B55:B56"/>
    <mergeCell ref="L55:L56"/>
  </mergeCells>
  <phoneticPr fontId="1"/>
  <dataValidations count="1">
    <dataValidation type="list" allowBlank="1" showInputMessage="1" showErrorMessage="1" sqref="Q5:Q25" xr:uid="{EE3DF5C0-6EEF-4180-805A-FC39C0B3C457}">
      <formula1>"○"</formula1>
    </dataValidation>
  </dataValidations>
  <pageMargins left="0.7" right="0.7" top="0.75" bottom="0.75" header="0.3" footer="0.3"/>
  <pageSetup paperSize="9" scale="37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9B28-5FD2-43FE-809E-277B46B203E4}">
  <dimension ref="B2:F9"/>
  <sheetViews>
    <sheetView view="pageBreakPreview" topLeftCell="B1" zoomScale="160" zoomScaleNormal="145" zoomScaleSheetLayoutView="160" workbookViewId="0">
      <selection activeCell="C7" sqref="C7"/>
    </sheetView>
  </sheetViews>
  <sheetFormatPr defaultRowHeight="13.5" x14ac:dyDescent="0.4"/>
  <cols>
    <col min="1" max="1" width="4" style="1" customWidth="1"/>
    <col min="2" max="2" width="23.625" style="1" customWidth="1"/>
    <col min="3" max="3" width="35.875" style="1" customWidth="1"/>
    <col min="4" max="4" width="35.5" style="1" customWidth="1"/>
    <col min="5" max="5" width="16.375" style="1" customWidth="1"/>
    <col min="6" max="6" width="13.5" style="1" customWidth="1"/>
    <col min="7" max="16384" width="9" style="1"/>
  </cols>
  <sheetData>
    <row r="2" spans="2:6" x14ac:dyDescent="0.4">
      <c r="B2" s="1" t="s">
        <v>87</v>
      </c>
    </row>
    <row r="3" spans="2:6" ht="54" x14ac:dyDescent="0.4">
      <c r="B3" s="2"/>
      <c r="C3" s="33" t="s">
        <v>95</v>
      </c>
      <c r="D3" s="33" t="s">
        <v>96</v>
      </c>
      <c r="E3" s="33" t="s">
        <v>92</v>
      </c>
      <c r="F3" s="34" t="s">
        <v>93</v>
      </c>
    </row>
    <row r="4" spans="2:6" ht="23.25" customHeight="1" x14ac:dyDescent="0.4">
      <c r="B4" s="2" t="s">
        <v>75</v>
      </c>
      <c r="C4" s="27" t="e">
        <f>'入力シート（事業実施前年度）'!AB26/SUM('入力シート（事業実施前年度）'!H5:H28)</f>
        <v>#DIV/0!</v>
      </c>
      <c r="D4" s="27" t="e">
        <f>'入力シート（目標年度）'!AB26/SUM('入力シート（目標年度）'!H5:H28)</f>
        <v>#DIV/0!</v>
      </c>
      <c r="E4" s="31" t="e">
        <f>C4-D4</f>
        <v>#DIV/0!</v>
      </c>
      <c r="F4" s="68" t="e">
        <f>E5/C5</f>
        <v>#DIV/0!</v>
      </c>
    </row>
    <row r="5" spans="2:6" ht="23.25" customHeight="1" x14ac:dyDescent="0.4">
      <c r="B5" s="2" t="s">
        <v>76</v>
      </c>
      <c r="C5" s="27" t="e">
        <f>C4*28</f>
        <v>#DIV/0!</v>
      </c>
      <c r="D5" s="27" t="e">
        <f>D4*28</f>
        <v>#DIV/0!</v>
      </c>
      <c r="E5" s="31" t="e">
        <f>C5-D5</f>
        <v>#DIV/0!</v>
      </c>
      <c r="F5" s="69"/>
    </row>
    <row r="6" spans="2:6" ht="23.25" customHeight="1" x14ac:dyDescent="0.4">
      <c r="B6" s="2" t="s">
        <v>77</v>
      </c>
      <c r="C6" s="28" t="e">
        <f>'入力シート（事業実施前年度）'!AB55/SUM('入力シート（事業実施前年度）'!H34:H57)</f>
        <v>#DIV/0!</v>
      </c>
      <c r="D6" s="28" t="e">
        <f>'入力シート（目標年度）'!AB55/SUM('入力シート（目標年度）'!H34:H57)</f>
        <v>#DIV/0!</v>
      </c>
      <c r="E6" s="32" t="e">
        <f>C6-D6</f>
        <v>#DIV/0!</v>
      </c>
      <c r="F6" s="68" t="e">
        <f>E7/C7</f>
        <v>#DIV/0!</v>
      </c>
    </row>
    <row r="7" spans="2:6" ht="23.25" customHeight="1" x14ac:dyDescent="0.4">
      <c r="B7" s="2" t="s">
        <v>76</v>
      </c>
      <c r="C7" s="28" t="e">
        <f>C6*265</f>
        <v>#DIV/0!</v>
      </c>
      <c r="D7" s="28" t="e">
        <f t="shared" ref="D7" si="0">D6*265</f>
        <v>#DIV/0!</v>
      </c>
      <c r="E7" s="32" t="e">
        <f>C7-D7</f>
        <v>#DIV/0!</v>
      </c>
      <c r="F7" s="70"/>
    </row>
    <row r="8" spans="2:6" ht="27" x14ac:dyDescent="0.4">
      <c r="B8" s="35" t="s">
        <v>94</v>
      </c>
      <c r="C8" s="36" t="e">
        <f>C5+C7</f>
        <v>#DIV/0!</v>
      </c>
      <c r="D8" s="36" t="e">
        <f>D5+D7</f>
        <v>#DIV/0!</v>
      </c>
      <c r="E8" s="38" t="e">
        <f>C8-D8</f>
        <v>#DIV/0!</v>
      </c>
      <c r="F8" s="39" t="e">
        <f>E8/C8</f>
        <v>#DIV/0!</v>
      </c>
    </row>
    <row r="9" spans="2:6" x14ac:dyDescent="0.4">
      <c r="B9" s="37"/>
    </row>
  </sheetData>
  <sheetProtection sheet="1" objects="1" scenarios="1"/>
  <mergeCells count="2">
    <mergeCell ref="F4:F5"/>
    <mergeCell ref="F6:F7"/>
  </mergeCells>
  <phoneticPr fontId="1"/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2EEF-9672-43B9-A734-3943EA2C5DC2}">
  <dimension ref="B2:B3"/>
  <sheetViews>
    <sheetView workbookViewId="0">
      <selection activeCell="B3" sqref="B3"/>
    </sheetView>
  </sheetViews>
  <sheetFormatPr defaultRowHeight="18.75" x14ac:dyDescent="0.4"/>
  <sheetData>
    <row r="2" spans="2:2" x14ac:dyDescent="0.4">
      <c r="B2" t="s">
        <v>73</v>
      </c>
    </row>
    <row r="3" spans="2:2" x14ac:dyDescent="0.4">
      <c r="B3" t="s">
        <v>74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475c82-dadc-4e40-94bd-312afdab25f6" xsi:nil="true"/>
    <lcf76f155ced4ddcb4097134ff3c332f xmlns="fc440a61-f7cc-4220-a558-72e3fa4b8b88">
      <Terms xmlns="http://schemas.microsoft.com/office/infopath/2007/PartnerControls"/>
    </lcf76f155ced4ddcb4097134ff3c332f>
    <_x4f5c__x6210__x65e5__x6642_ xmlns="fc440a61-f7cc-4220-a558-72e3fa4b8b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0DD733CE0CF6458A9E87E827624D9C" ma:contentTypeVersion="17" ma:contentTypeDescription="新しいドキュメントを作成します。" ma:contentTypeScope="" ma:versionID="ee162cb45340b9eeb53088dbafc8d365">
  <xsd:schema xmlns:xsd="http://www.w3.org/2001/XMLSchema" xmlns:xs="http://www.w3.org/2001/XMLSchema" xmlns:p="http://schemas.microsoft.com/office/2006/metadata/properties" xmlns:ns2="fc440a61-f7cc-4220-a558-72e3fa4b8b88" xmlns:ns3="37475c82-dadc-4e40-94bd-312afdab25f6" targetNamespace="http://schemas.microsoft.com/office/2006/metadata/properties" ma:root="true" ma:fieldsID="fe6e64e6cbbb99d04b0e4b9be529a8c2" ns2:_="" ns3:_="">
    <xsd:import namespace="fc440a61-f7cc-4220-a558-72e3fa4b8b88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40a61-f7cc-4220-a558-72e3fa4b8b88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88a846d-ba8e-4b53-944f-157980ab80b1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7A7EE4-8B80-4528-99C1-E6E360060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0A403C-B0D7-4D45-A9AD-85799E472FC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6e387e8f-065d-45b3-817c-9255aababb39"/>
    <ds:schemaRef ds:uri="85ec59af-1a16-40a0-b163-384e34c79a5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25D3D9C-4A3F-48A5-ABB0-52523EC3B0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入力シート（事業実施前年度）</vt:lpstr>
      <vt:lpstr>入力シート（目標年度）</vt:lpstr>
      <vt:lpstr>結果</vt:lpstr>
      <vt:lpstr>プルダウンリスト</vt:lpstr>
      <vt:lpstr>結果!Print_Area</vt:lpstr>
      <vt:lpstr>'入力シート（事業実施前年度）'!Print_Area</vt:lpstr>
      <vt:lpstr>'入力シート（目標年度）'!Print_Area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2025-01-09T02:56:34Z</dcterms:created>
  <dcterms:modified xsi:type="dcterms:W3CDTF">2026-02-04T09:10:15Z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0x010100800DD733CE0CF6458A9E87E827624D9C</vt:lpwstr>
  </property>
</Properties>
</file>