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794" documentId="8_{BFE1474B-252F-448C-AF76-089F9359F9ED}" xr6:coauthVersionLast="47" xr6:coauthVersionMax="47" xr10:uidLastSave="{BA6A080B-053F-4AD4-826C-5D83F29A2672}"/>
  <bookViews>
    <workbookView xWindow="28680" yWindow="-120" windowWidth="29040" windowHeight="15720" tabRatio="872" activeTab="1" xr2:uid="{32EAB87E-8499-4A09-8A3E-FF2059BE0959}"/>
  </bookViews>
  <sheets>
    <sheet name="使用方法" sheetId="20" r:id="rId1"/>
    <sheet name="入力シート (乳用牛)" sheetId="19" r:id="rId2"/>
    <sheet name="入力シート（肉用牛）" sheetId="16" r:id="rId3"/>
    <sheet name="BD（肉用牛）" sheetId="18" state="hidden" r:id="rId4"/>
    <sheet name="プルダウンリスト" sheetId="17" state="hidden" r:id="rId5"/>
  </sheets>
  <definedNames>
    <definedName name="_xlnm.Print_Area" localSheetId="1">'入力シート (乳用牛)'!$A$1:$N$61</definedName>
    <definedName name="_xlnm.Print_Area" localSheetId="2">'入力シート（肉用牛）'!$A$1:$T$44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9" l="1"/>
  <c r="M10" i="16" l="1"/>
  <c r="N10" i="16" s="1"/>
  <c r="M16" i="16"/>
  <c r="N16" i="16" s="1"/>
  <c r="N11" i="16"/>
  <c r="N12" i="16"/>
  <c r="N13" i="16"/>
  <c r="N14" i="16"/>
  <c r="N4" i="16"/>
  <c r="N5" i="16"/>
  <c r="N6" i="16"/>
  <c r="N7" i="16"/>
  <c r="N8" i="16"/>
  <c r="G3" i="19"/>
  <c r="M4" i="16"/>
  <c r="Q16" i="16" l="1"/>
  <c r="R16" i="16" s="1"/>
  <c r="S16" i="16" s="1"/>
  <c r="AU15" i="18"/>
  <c r="AU123" i="18" s="1"/>
  <c r="AV15" i="18"/>
  <c r="AU16" i="18"/>
  <c r="AV16" i="18"/>
  <c r="AU17" i="18"/>
  <c r="AV17" i="18"/>
  <c r="AU18" i="18"/>
  <c r="AV18" i="18" s="1"/>
  <c r="AU19" i="18"/>
  <c r="AV19" i="18"/>
  <c r="AU20" i="18"/>
  <c r="AV20" i="18"/>
  <c r="AU21" i="18"/>
  <c r="AV21" i="18"/>
  <c r="AU22" i="18"/>
  <c r="AV22" i="18" s="1"/>
  <c r="AU23" i="18"/>
  <c r="AV23" i="18"/>
  <c r="AU24" i="18"/>
  <c r="AV24" i="18"/>
  <c r="AU25" i="18"/>
  <c r="AV25" i="18"/>
  <c r="AU26" i="18"/>
  <c r="AV26" i="18" s="1"/>
  <c r="AU27" i="18"/>
  <c r="AV27" i="18"/>
  <c r="AU28" i="18"/>
  <c r="AV28" i="18"/>
  <c r="AU29" i="18"/>
  <c r="AV29" i="18"/>
  <c r="AU30" i="18"/>
  <c r="AV30" i="18" s="1"/>
  <c r="AU31" i="18"/>
  <c r="AV31" i="18"/>
  <c r="AU32" i="18"/>
  <c r="AV32" i="18"/>
  <c r="AU33" i="18"/>
  <c r="AV33" i="18"/>
  <c r="AU34" i="18"/>
  <c r="AV34" i="18" s="1"/>
  <c r="AU35" i="18"/>
  <c r="AV35" i="18"/>
  <c r="AU36" i="18"/>
  <c r="AV36" i="18"/>
  <c r="AU37" i="18"/>
  <c r="AV37" i="18"/>
  <c r="AU38" i="18"/>
  <c r="AV38" i="18" s="1"/>
  <c r="AU39" i="18"/>
  <c r="AV39" i="18"/>
  <c r="AU40" i="18"/>
  <c r="AV40" i="18"/>
  <c r="AU41" i="18"/>
  <c r="AV41" i="18"/>
  <c r="AU42" i="18"/>
  <c r="AV42" i="18" s="1"/>
  <c r="AU43" i="18"/>
  <c r="AV43" i="18"/>
  <c r="AU44" i="18"/>
  <c r="AV44" i="18"/>
  <c r="AU45" i="18"/>
  <c r="AV45" i="18"/>
  <c r="AU46" i="18"/>
  <c r="AV46" i="18" s="1"/>
  <c r="AU47" i="18"/>
  <c r="AV47" i="18"/>
  <c r="AU48" i="18"/>
  <c r="AV48" i="18"/>
  <c r="AU49" i="18"/>
  <c r="AV49" i="18"/>
  <c r="AU50" i="18"/>
  <c r="AV50" i="18" s="1"/>
  <c r="AU51" i="18"/>
  <c r="AV51" i="18"/>
  <c r="AU52" i="18"/>
  <c r="AV52" i="18"/>
  <c r="AU53" i="18"/>
  <c r="AV53" i="18"/>
  <c r="AU54" i="18"/>
  <c r="AV54" i="18" s="1"/>
  <c r="AU55" i="18"/>
  <c r="AV55" i="18"/>
  <c r="AU56" i="18"/>
  <c r="AV56" i="18"/>
  <c r="AU57" i="18"/>
  <c r="AV57" i="18"/>
  <c r="AU58" i="18"/>
  <c r="AV58" i="18" s="1"/>
  <c r="AU59" i="18"/>
  <c r="AV59" i="18"/>
  <c r="AU60" i="18"/>
  <c r="AV60" i="18"/>
  <c r="AU61" i="18"/>
  <c r="AV61" i="18"/>
  <c r="AU62" i="18"/>
  <c r="AV62" i="18" s="1"/>
  <c r="AU63" i="18"/>
  <c r="AV63" i="18"/>
  <c r="AU64" i="18"/>
  <c r="AV64" i="18"/>
  <c r="AU65" i="18"/>
  <c r="AV65" i="18"/>
  <c r="AU66" i="18"/>
  <c r="AV66" i="18" s="1"/>
  <c r="AU67" i="18"/>
  <c r="AV67" i="18"/>
  <c r="AU68" i="18"/>
  <c r="AV68" i="18"/>
  <c r="AU69" i="18"/>
  <c r="AV69" i="18"/>
  <c r="AU70" i="18"/>
  <c r="AV70" i="18" s="1"/>
  <c r="AU71" i="18"/>
  <c r="AV71" i="18"/>
  <c r="AU72" i="18"/>
  <c r="AV72" i="18"/>
  <c r="AU73" i="18"/>
  <c r="AV73" i="18"/>
  <c r="AU74" i="18"/>
  <c r="AV74" i="18" s="1"/>
  <c r="AU75" i="18"/>
  <c r="AV75" i="18"/>
  <c r="AU76" i="18"/>
  <c r="AV76" i="18"/>
  <c r="AU77" i="18"/>
  <c r="AV77" i="18"/>
  <c r="AU78" i="18"/>
  <c r="AV78" i="18" s="1"/>
  <c r="AU79" i="18"/>
  <c r="AV79" i="18"/>
  <c r="AU80" i="18"/>
  <c r="AV80" i="18"/>
  <c r="AU81" i="18"/>
  <c r="AV81" i="18"/>
  <c r="AU82" i="18"/>
  <c r="AV82" i="18" s="1"/>
  <c r="AU83" i="18"/>
  <c r="AV83" i="18"/>
  <c r="AU84" i="18"/>
  <c r="AV84" i="18"/>
  <c r="AU85" i="18"/>
  <c r="AV85" i="18"/>
  <c r="AU86" i="18"/>
  <c r="AV86" i="18" s="1"/>
  <c r="AU87" i="18"/>
  <c r="AV87" i="18"/>
  <c r="AU88" i="18"/>
  <c r="AV88" i="18"/>
  <c r="AU89" i="18"/>
  <c r="AV89" i="18"/>
  <c r="AU90" i="18"/>
  <c r="AV90" i="18" s="1"/>
  <c r="AU91" i="18"/>
  <c r="AV91" i="18"/>
  <c r="AU92" i="18"/>
  <c r="AV92" i="18"/>
  <c r="AU93" i="18"/>
  <c r="AV93" i="18"/>
  <c r="AU94" i="18"/>
  <c r="AV94" i="18" s="1"/>
  <c r="AU95" i="18"/>
  <c r="AV95" i="18"/>
  <c r="AU96" i="18"/>
  <c r="AV96" i="18"/>
  <c r="AU97" i="18"/>
  <c r="AV97" i="18"/>
  <c r="AU98" i="18"/>
  <c r="AV98" i="18" s="1"/>
  <c r="AU99" i="18"/>
  <c r="AV99" i="18"/>
  <c r="AU100" i="18"/>
  <c r="AV100" i="18"/>
  <c r="AU101" i="18"/>
  <c r="AV101" i="18"/>
  <c r="AU102" i="18"/>
  <c r="AV102" i="18" s="1"/>
  <c r="AU103" i="18"/>
  <c r="AV103" i="18"/>
  <c r="AU104" i="18"/>
  <c r="AV104" i="18"/>
  <c r="AU105" i="18"/>
  <c r="AV105" i="18"/>
  <c r="AU106" i="18"/>
  <c r="AV106" i="18" s="1"/>
  <c r="AU107" i="18"/>
  <c r="AV107" i="18"/>
  <c r="AU108" i="18"/>
  <c r="AV108" i="18"/>
  <c r="AU109" i="18"/>
  <c r="AV109" i="18"/>
  <c r="AU110" i="18"/>
  <c r="AV110" i="18" s="1"/>
  <c r="AU111" i="18"/>
  <c r="AV111" i="18"/>
  <c r="AU112" i="18"/>
  <c r="AV112" i="18"/>
  <c r="AU113" i="18"/>
  <c r="AV113" i="18"/>
  <c r="AU114" i="18"/>
  <c r="AV114" i="18" s="1"/>
  <c r="AU115" i="18"/>
  <c r="AV115" i="18"/>
  <c r="AU116" i="18"/>
  <c r="AV116" i="18"/>
  <c r="AU117" i="18"/>
  <c r="AV117" i="18"/>
  <c r="AU118" i="18"/>
  <c r="AV118" i="18" s="1"/>
  <c r="AU119" i="18"/>
  <c r="AV119" i="18"/>
  <c r="AU120" i="18"/>
  <c r="AV120" i="18"/>
  <c r="AU121" i="18"/>
  <c r="AV121" i="18"/>
  <c r="AV14" i="18"/>
  <c r="AU14" i="18"/>
  <c r="AT15" i="18"/>
  <c r="AT14" i="18"/>
  <c r="AS16" i="18"/>
  <c r="AS17" i="18"/>
  <c r="AS18" i="18" s="1"/>
  <c r="AS19" i="18" s="1"/>
  <c r="AS20" i="18" s="1"/>
  <c r="AS21" i="18" s="1"/>
  <c r="AS22" i="18" s="1"/>
  <c r="AS23" i="18" s="1"/>
  <c r="AS24" i="18" s="1"/>
  <c r="AS25" i="18" s="1"/>
  <c r="AS26" i="18" s="1"/>
  <c r="AS27" i="18" s="1"/>
  <c r="AS28" i="18" s="1"/>
  <c r="AS29" i="18" s="1"/>
  <c r="AS30" i="18" s="1"/>
  <c r="AS31" i="18" s="1"/>
  <c r="AS32" i="18" s="1"/>
  <c r="AS33" i="18" s="1"/>
  <c r="AS34" i="18" s="1"/>
  <c r="AS35" i="18" s="1"/>
  <c r="AS36" i="18" s="1"/>
  <c r="AS37" i="18" s="1"/>
  <c r="AS38" i="18" s="1"/>
  <c r="AS39" i="18" s="1"/>
  <c r="AS40" i="18" s="1"/>
  <c r="AS41" i="18" s="1"/>
  <c r="AS42" i="18" s="1"/>
  <c r="AS43" i="18" s="1"/>
  <c r="AS44" i="18" s="1"/>
  <c r="AS45" i="18" s="1"/>
  <c r="AS46" i="18" s="1"/>
  <c r="AS47" i="18" s="1"/>
  <c r="AS48" i="18" s="1"/>
  <c r="AS49" i="18" s="1"/>
  <c r="AS50" i="18" s="1"/>
  <c r="AS51" i="18" s="1"/>
  <c r="AS52" i="18" s="1"/>
  <c r="AS53" i="18" s="1"/>
  <c r="AS54" i="18" s="1"/>
  <c r="AS55" i="18" s="1"/>
  <c r="AS56" i="18" s="1"/>
  <c r="AS57" i="18" s="1"/>
  <c r="AS58" i="18" s="1"/>
  <c r="AS59" i="18" s="1"/>
  <c r="AS60" i="18" s="1"/>
  <c r="AS61" i="18" s="1"/>
  <c r="AS62" i="18" s="1"/>
  <c r="AS63" i="18" s="1"/>
  <c r="AS64" i="18" s="1"/>
  <c r="AS65" i="18" s="1"/>
  <c r="AS66" i="18" s="1"/>
  <c r="AS67" i="18" s="1"/>
  <c r="AS68" i="18" s="1"/>
  <c r="AS69" i="18" s="1"/>
  <c r="AS70" i="18" s="1"/>
  <c r="AS71" i="18" s="1"/>
  <c r="AS72" i="18" s="1"/>
  <c r="AS73" i="18" s="1"/>
  <c r="AS74" i="18" s="1"/>
  <c r="AS75" i="18" s="1"/>
  <c r="AS76" i="18" s="1"/>
  <c r="AS77" i="18" s="1"/>
  <c r="AS78" i="18" s="1"/>
  <c r="AS79" i="18" s="1"/>
  <c r="AS80" i="18" s="1"/>
  <c r="AS81" i="18" s="1"/>
  <c r="AS82" i="18" s="1"/>
  <c r="AS83" i="18" s="1"/>
  <c r="AS84" i="18" s="1"/>
  <c r="AS85" i="18" s="1"/>
  <c r="AS86" i="18" s="1"/>
  <c r="AS87" i="18" s="1"/>
  <c r="AS88" i="18" s="1"/>
  <c r="AS89" i="18" s="1"/>
  <c r="AS90" i="18" s="1"/>
  <c r="AS91" i="18" s="1"/>
  <c r="AS92" i="18" s="1"/>
  <c r="AS93" i="18" s="1"/>
  <c r="AS94" i="18" s="1"/>
  <c r="AS95" i="18" s="1"/>
  <c r="AS96" i="18" s="1"/>
  <c r="AS97" i="18" s="1"/>
  <c r="AS98" i="18" s="1"/>
  <c r="AS99" i="18" s="1"/>
  <c r="AS100" i="18" s="1"/>
  <c r="AS101" i="18" s="1"/>
  <c r="AS102" i="18" s="1"/>
  <c r="AS103" i="18" s="1"/>
  <c r="AS104" i="18" s="1"/>
  <c r="AS105" i="18" s="1"/>
  <c r="AS106" i="18" s="1"/>
  <c r="AS107" i="18" s="1"/>
  <c r="AS108" i="18" s="1"/>
  <c r="AS109" i="18" s="1"/>
  <c r="AS110" i="18" s="1"/>
  <c r="AS111" i="18" s="1"/>
  <c r="AS112" i="18" s="1"/>
  <c r="AS113" i="18" s="1"/>
  <c r="AS114" i="18" s="1"/>
  <c r="AS115" i="18" s="1"/>
  <c r="AS116" i="18" s="1"/>
  <c r="AS117" i="18" s="1"/>
  <c r="AS118" i="18" s="1"/>
  <c r="AS119" i="18" s="1"/>
  <c r="AS120" i="18" s="1"/>
  <c r="AS121" i="18" s="1"/>
  <c r="AS122" i="18" s="1"/>
  <c r="AS15" i="18"/>
  <c r="BH13" i="18"/>
  <c r="BH14" i="18"/>
  <c r="BH15" i="18"/>
  <c r="BH16" i="18"/>
  <c r="BH17" i="18"/>
  <c r="BH18" i="18"/>
  <c r="BH19" i="18"/>
  <c r="BH20" i="18"/>
  <c r="BH21" i="18"/>
  <c r="BH22" i="18"/>
  <c r="BH23" i="18"/>
  <c r="BH24" i="18"/>
  <c r="BH25" i="18"/>
  <c r="BH26" i="18"/>
  <c r="BH27" i="18"/>
  <c r="BH28" i="18"/>
  <c r="BH29" i="18"/>
  <c r="BH30" i="18"/>
  <c r="BH31" i="18"/>
  <c r="BH32" i="18"/>
  <c r="BH33" i="18"/>
  <c r="BH34" i="18"/>
  <c r="BH35" i="18"/>
  <c r="BH36" i="18"/>
  <c r="BH37" i="18"/>
  <c r="BH38" i="18"/>
  <c r="BH39" i="18"/>
  <c r="BH40" i="18"/>
  <c r="BH41" i="18"/>
  <c r="BH42" i="18"/>
  <c r="BH43" i="18"/>
  <c r="BH44" i="18"/>
  <c r="BH45" i="18"/>
  <c r="BH46" i="18"/>
  <c r="BH47" i="18"/>
  <c r="BH48" i="18"/>
  <c r="BH49" i="18"/>
  <c r="BH50" i="18"/>
  <c r="BH51" i="18"/>
  <c r="BH52" i="18"/>
  <c r="BH53" i="18"/>
  <c r="BH54" i="18"/>
  <c r="BH55" i="18"/>
  <c r="BH56" i="18"/>
  <c r="BH57" i="18"/>
  <c r="BH58" i="18"/>
  <c r="BH59" i="18"/>
  <c r="BH60" i="18"/>
  <c r="BH61" i="18"/>
  <c r="BH62" i="18"/>
  <c r="BH63" i="18"/>
  <c r="BH64" i="18"/>
  <c r="BH65" i="18"/>
  <c r="BH66" i="18"/>
  <c r="BH67" i="18"/>
  <c r="BH68" i="18"/>
  <c r="BH69" i="18"/>
  <c r="BH70" i="18"/>
  <c r="BH71" i="18"/>
  <c r="BH72" i="18"/>
  <c r="BH73" i="18"/>
  <c r="BH74" i="18"/>
  <c r="BH75" i="18"/>
  <c r="BH76" i="18"/>
  <c r="BH77" i="18"/>
  <c r="BH78" i="18"/>
  <c r="BH79" i="18"/>
  <c r="BH80" i="18"/>
  <c r="BH81" i="18"/>
  <c r="BH82" i="18"/>
  <c r="BH83" i="18"/>
  <c r="BH84" i="18"/>
  <c r="BH85" i="18"/>
  <c r="BH86" i="18"/>
  <c r="BH87" i="18"/>
  <c r="BH88" i="18"/>
  <c r="BH89" i="18"/>
  <c r="BH90" i="18"/>
  <c r="BH91" i="18"/>
  <c r="BH92" i="18"/>
  <c r="BH93" i="18"/>
  <c r="BH94" i="18"/>
  <c r="BH95" i="18"/>
  <c r="BH96" i="18"/>
  <c r="BH97" i="18"/>
  <c r="BH98" i="18"/>
  <c r="BH99" i="18"/>
  <c r="BH100" i="18"/>
  <c r="BH101" i="18"/>
  <c r="BH102" i="18"/>
  <c r="BH103" i="18"/>
  <c r="BH104" i="18"/>
  <c r="BH105" i="18"/>
  <c r="BH106" i="18"/>
  <c r="BH107" i="18"/>
  <c r="BH108" i="18"/>
  <c r="BH109" i="18"/>
  <c r="BH110" i="18"/>
  <c r="BH111" i="18"/>
  <c r="BH112" i="18"/>
  <c r="BH113" i="18"/>
  <c r="BH114" i="18"/>
  <c r="BH115" i="18"/>
  <c r="BH116" i="18"/>
  <c r="BH117" i="18"/>
  <c r="BH118" i="18"/>
  <c r="BH119" i="18"/>
  <c r="BH120" i="18"/>
  <c r="BH121" i="18"/>
  <c r="BH122" i="18"/>
  <c r="BI122" i="18" s="1"/>
  <c r="BG13" i="18"/>
  <c r="BG14" i="18"/>
  <c r="BG15" i="18"/>
  <c r="BG16" i="18"/>
  <c r="BG17" i="18"/>
  <c r="BG18" i="18"/>
  <c r="BG19" i="18"/>
  <c r="BG20" i="18"/>
  <c r="BG21" i="18"/>
  <c r="BG22" i="18"/>
  <c r="BG23" i="18"/>
  <c r="BG24" i="18"/>
  <c r="BG25" i="18"/>
  <c r="BG26" i="18"/>
  <c r="BG27" i="18"/>
  <c r="BG28" i="18"/>
  <c r="BG29" i="18"/>
  <c r="BG30" i="18"/>
  <c r="BG31" i="18"/>
  <c r="BG32" i="18"/>
  <c r="BG33" i="18"/>
  <c r="BG34" i="18"/>
  <c r="BG35" i="18"/>
  <c r="BG36" i="18"/>
  <c r="BG37" i="18"/>
  <c r="BG38" i="18"/>
  <c r="BG39" i="18"/>
  <c r="BG40" i="18"/>
  <c r="BG41" i="18"/>
  <c r="BG42" i="18"/>
  <c r="BG43" i="18"/>
  <c r="BG44" i="18"/>
  <c r="BG45" i="18"/>
  <c r="BG46" i="18"/>
  <c r="BG47" i="18"/>
  <c r="BG48" i="18"/>
  <c r="BG49" i="18"/>
  <c r="BG50" i="18"/>
  <c r="BG51" i="18"/>
  <c r="BG52" i="18"/>
  <c r="BG53" i="18"/>
  <c r="BG54" i="18"/>
  <c r="BG55" i="18"/>
  <c r="BG56" i="18"/>
  <c r="BG57" i="18"/>
  <c r="BG58" i="18"/>
  <c r="BG59" i="18"/>
  <c r="BG60" i="18"/>
  <c r="BG61" i="18"/>
  <c r="BG62" i="18"/>
  <c r="BG63" i="18"/>
  <c r="BG64" i="18"/>
  <c r="BG65" i="18"/>
  <c r="BG66" i="18"/>
  <c r="BG67" i="18"/>
  <c r="BG68" i="18"/>
  <c r="BG69" i="18"/>
  <c r="BG70" i="18"/>
  <c r="BG71" i="18"/>
  <c r="BG72" i="18"/>
  <c r="BG73" i="18"/>
  <c r="BG74" i="18"/>
  <c r="BG75" i="18"/>
  <c r="BG76" i="18"/>
  <c r="BG77" i="18"/>
  <c r="BG78" i="18"/>
  <c r="BG79" i="18"/>
  <c r="BG80" i="18"/>
  <c r="BG81" i="18"/>
  <c r="BG82" i="18"/>
  <c r="BG83" i="18"/>
  <c r="BG84" i="18"/>
  <c r="BG85" i="18"/>
  <c r="BG86" i="18"/>
  <c r="BG87" i="18"/>
  <c r="BG88" i="18"/>
  <c r="BG89" i="18"/>
  <c r="BG90" i="18"/>
  <c r="BG91" i="18"/>
  <c r="BG92" i="18"/>
  <c r="BG93" i="18"/>
  <c r="BG94" i="18"/>
  <c r="BG95" i="18"/>
  <c r="BG96" i="18"/>
  <c r="BG97" i="18"/>
  <c r="BG98" i="18"/>
  <c r="BG99" i="18"/>
  <c r="BG100" i="18"/>
  <c r="BG101" i="18"/>
  <c r="BG102" i="18"/>
  <c r="BG103" i="18"/>
  <c r="BG104" i="18"/>
  <c r="BG105" i="18"/>
  <c r="BG106" i="18"/>
  <c r="BG107" i="18"/>
  <c r="BG108" i="18"/>
  <c r="BG109" i="18"/>
  <c r="BG110" i="18"/>
  <c r="BG111" i="18"/>
  <c r="BG112" i="18"/>
  <c r="BG113" i="18"/>
  <c r="BG114" i="18"/>
  <c r="BG115" i="18"/>
  <c r="BG116" i="18"/>
  <c r="BG117" i="18"/>
  <c r="BG118" i="18"/>
  <c r="BG119" i="18"/>
  <c r="BG120" i="18"/>
  <c r="BG121" i="18"/>
  <c r="BG122" i="18"/>
  <c r="BC13" i="18"/>
  <c r="BC14" i="18"/>
  <c r="BC15" i="18"/>
  <c r="BC16" i="18"/>
  <c r="BC17" i="18"/>
  <c r="BC18" i="18"/>
  <c r="BC19" i="18"/>
  <c r="BC20" i="18"/>
  <c r="BC21" i="18"/>
  <c r="BC22" i="18"/>
  <c r="BC23" i="18"/>
  <c r="BC24" i="18"/>
  <c r="BC25" i="18"/>
  <c r="BC26" i="18"/>
  <c r="BC27" i="18"/>
  <c r="BC28" i="18"/>
  <c r="BC29" i="18"/>
  <c r="BC30" i="18"/>
  <c r="BC31" i="18"/>
  <c r="BC32" i="18"/>
  <c r="BC33" i="18"/>
  <c r="BC34" i="18"/>
  <c r="BC35" i="18"/>
  <c r="BC36" i="18"/>
  <c r="BC37" i="18"/>
  <c r="BC38" i="18"/>
  <c r="BC39" i="18"/>
  <c r="BC40" i="18"/>
  <c r="BC41" i="18"/>
  <c r="BC42" i="18"/>
  <c r="BC43" i="18"/>
  <c r="BC44" i="18"/>
  <c r="BC45" i="18"/>
  <c r="BC46" i="18"/>
  <c r="BC47" i="18"/>
  <c r="BC48" i="18"/>
  <c r="BC49" i="18"/>
  <c r="BC50" i="18"/>
  <c r="BC51" i="18"/>
  <c r="BC52" i="18"/>
  <c r="BC53" i="18"/>
  <c r="BC54" i="18"/>
  <c r="BC55" i="18"/>
  <c r="BC56" i="18"/>
  <c r="BC57" i="18"/>
  <c r="BC58" i="18"/>
  <c r="BC59" i="18"/>
  <c r="BC60" i="18"/>
  <c r="BC61" i="18"/>
  <c r="BC62" i="18"/>
  <c r="BC63" i="18"/>
  <c r="BC64" i="18"/>
  <c r="BC65" i="18"/>
  <c r="BC66" i="18"/>
  <c r="BC67" i="18"/>
  <c r="BC68" i="18"/>
  <c r="BC69" i="18"/>
  <c r="BC70" i="18"/>
  <c r="BC71" i="18"/>
  <c r="BC72" i="18"/>
  <c r="BC73" i="18"/>
  <c r="BC74" i="18"/>
  <c r="BC75" i="18"/>
  <c r="BC76" i="18"/>
  <c r="BC77" i="18"/>
  <c r="BC78" i="18"/>
  <c r="BC79" i="18"/>
  <c r="BC80" i="18"/>
  <c r="BC81" i="18"/>
  <c r="BC82" i="18"/>
  <c r="BC83" i="18"/>
  <c r="BC84" i="18"/>
  <c r="BC85" i="18"/>
  <c r="BC86" i="18"/>
  <c r="BC87" i="18"/>
  <c r="BC88" i="18"/>
  <c r="BC89" i="18"/>
  <c r="BC90" i="18"/>
  <c r="BC91" i="18"/>
  <c r="BC92" i="18"/>
  <c r="BC93" i="18"/>
  <c r="BC94" i="18"/>
  <c r="BC95" i="18"/>
  <c r="BC96" i="18"/>
  <c r="BC97" i="18"/>
  <c r="BC98" i="18"/>
  <c r="BC99" i="18"/>
  <c r="BC100" i="18"/>
  <c r="BC101" i="18"/>
  <c r="BC102" i="18"/>
  <c r="BC103" i="18"/>
  <c r="BC104" i="18"/>
  <c r="BC105" i="18"/>
  <c r="BC106" i="18"/>
  <c r="BC107" i="18"/>
  <c r="BC108" i="18"/>
  <c r="BC109" i="18"/>
  <c r="BC110" i="18"/>
  <c r="BC111" i="18"/>
  <c r="BC112" i="18"/>
  <c r="BC113" i="18"/>
  <c r="BC114" i="18"/>
  <c r="BC115" i="18"/>
  <c r="BC116" i="18"/>
  <c r="BC117" i="18"/>
  <c r="BC118" i="18"/>
  <c r="BC119" i="18"/>
  <c r="BC120" i="18"/>
  <c r="BC121" i="18"/>
  <c r="BC122" i="18"/>
  <c r="BD122" i="18" s="1"/>
  <c r="BB13" i="18"/>
  <c r="BB14" i="18"/>
  <c r="BB15" i="18"/>
  <c r="BB16" i="18"/>
  <c r="BB17" i="18"/>
  <c r="BB18" i="18"/>
  <c r="BB19" i="18"/>
  <c r="BB20" i="18"/>
  <c r="BB21" i="18"/>
  <c r="BB22" i="18"/>
  <c r="BB23" i="18"/>
  <c r="BB24" i="18"/>
  <c r="BB25" i="18"/>
  <c r="BB26" i="18"/>
  <c r="BB27" i="18"/>
  <c r="BB28" i="18"/>
  <c r="BB29" i="18"/>
  <c r="BB30" i="18"/>
  <c r="BB31" i="18"/>
  <c r="BB32" i="18"/>
  <c r="BB33" i="18"/>
  <c r="BB34" i="18"/>
  <c r="BB35" i="18"/>
  <c r="BB36" i="18"/>
  <c r="BB37" i="18"/>
  <c r="BB38" i="18"/>
  <c r="BB39" i="18"/>
  <c r="BB40" i="18"/>
  <c r="BB41" i="18"/>
  <c r="BB42" i="18"/>
  <c r="BB43" i="18"/>
  <c r="BB44" i="18"/>
  <c r="BB45" i="18"/>
  <c r="BB46" i="18"/>
  <c r="BB47" i="18"/>
  <c r="BB48" i="18"/>
  <c r="BB49" i="18"/>
  <c r="BB50" i="18"/>
  <c r="BB51" i="18"/>
  <c r="BB52" i="18"/>
  <c r="BB53" i="18"/>
  <c r="BB54" i="18"/>
  <c r="BB55" i="18"/>
  <c r="BB56" i="18"/>
  <c r="BB57" i="18"/>
  <c r="BB58" i="18"/>
  <c r="BB59" i="18"/>
  <c r="BB60" i="18"/>
  <c r="BB61" i="18"/>
  <c r="BB62" i="18"/>
  <c r="BB63" i="18"/>
  <c r="BB64" i="18"/>
  <c r="BB65" i="18"/>
  <c r="BB66" i="18"/>
  <c r="BB67" i="18"/>
  <c r="BB68" i="18"/>
  <c r="BB69" i="18"/>
  <c r="BB70" i="18"/>
  <c r="BB71" i="18"/>
  <c r="BB72" i="18"/>
  <c r="BB73" i="18"/>
  <c r="BB74" i="18"/>
  <c r="BB75" i="18"/>
  <c r="BB76" i="18"/>
  <c r="BB77" i="18"/>
  <c r="BB78" i="18"/>
  <c r="BB79" i="18"/>
  <c r="BB80" i="18"/>
  <c r="BB81" i="18"/>
  <c r="BB82" i="18"/>
  <c r="BB83" i="18"/>
  <c r="BB84" i="18"/>
  <c r="BB85" i="18"/>
  <c r="BB86" i="18"/>
  <c r="BB87" i="18"/>
  <c r="BB88" i="18"/>
  <c r="BB89" i="18"/>
  <c r="BB90" i="18"/>
  <c r="BB91" i="18"/>
  <c r="BB92" i="18"/>
  <c r="BB93" i="18"/>
  <c r="BB94" i="18"/>
  <c r="BB95" i="18"/>
  <c r="BB96" i="18"/>
  <c r="BB97" i="18"/>
  <c r="BB98" i="18"/>
  <c r="BB99" i="18"/>
  <c r="BB100" i="18"/>
  <c r="BB101" i="18"/>
  <c r="BB102" i="18"/>
  <c r="BB103" i="18"/>
  <c r="BB104" i="18"/>
  <c r="BB105" i="18"/>
  <c r="BB106" i="18"/>
  <c r="BB107" i="18"/>
  <c r="BB108" i="18"/>
  <c r="BB109" i="18"/>
  <c r="BB110" i="18"/>
  <c r="BB111" i="18"/>
  <c r="BB112" i="18"/>
  <c r="BB113" i="18"/>
  <c r="BB114" i="18"/>
  <c r="BB115" i="18"/>
  <c r="BB116" i="18"/>
  <c r="BB117" i="18"/>
  <c r="BB118" i="18"/>
  <c r="BB119" i="18"/>
  <c r="BB120" i="18"/>
  <c r="BB121" i="18"/>
  <c r="BB122" i="18"/>
  <c r="BI101" i="18" l="1"/>
  <c r="BI93" i="18"/>
  <c r="BI85" i="18"/>
  <c r="BI77" i="18"/>
  <c r="BI69" i="18"/>
  <c r="BJ69" i="18" s="1"/>
  <c r="BK69" i="18" s="1"/>
  <c r="BI61" i="18"/>
  <c r="BJ61" i="18" s="1"/>
  <c r="BK61" i="18" s="1"/>
  <c r="BI53" i="18"/>
  <c r="BJ53" i="18" s="1"/>
  <c r="BK53" i="18" s="1"/>
  <c r="BI45" i="18"/>
  <c r="BJ45" i="18" s="1"/>
  <c r="BK45" i="18" s="1"/>
  <c r="BI37" i="18"/>
  <c r="BI29" i="18"/>
  <c r="BI21" i="18"/>
  <c r="BI13" i="18"/>
  <c r="BJ122" i="18"/>
  <c r="BK122" i="18" s="1"/>
  <c r="BI109" i="18"/>
  <c r="BJ109" i="18" s="1"/>
  <c r="BK109" i="18" s="1"/>
  <c r="BI117" i="18"/>
  <c r="BJ117" i="18" s="1"/>
  <c r="BK117" i="18" s="1"/>
  <c r="BD72" i="18"/>
  <c r="BE72" i="18" s="1"/>
  <c r="BF72" i="18" s="1"/>
  <c r="BI115" i="18"/>
  <c r="BJ115" i="18" s="1"/>
  <c r="BK115" i="18" s="1"/>
  <c r="BI107" i="18"/>
  <c r="BJ107" i="18" s="1"/>
  <c r="BK107" i="18" s="1"/>
  <c r="BI99" i="18"/>
  <c r="BJ99" i="18" s="1"/>
  <c r="BK99" i="18" s="1"/>
  <c r="BI91" i="18"/>
  <c r="BJ91" i="18" s="1"/>
  <c r="BK91" i="18" s="1"/>
  <c r="BI83" i="18"/>
  <c r="BJ83" i="18" s="1"/>
  <c r="BK83" i="18" s="1"/>
  <c r="BI75" i="18"/>
  <c r="BJ75" i="18" s="1"/>
  <c r="BK75" i="18" s="1"/>
  <c r="BI67" i="18"/>
  <c r="BJ67" i="18" s="1"/>
  <c r="BK67" i="18" s="1"/>
  <c r="BI59" i="18"/>
  <c r="BJ59" i="18" s="1"/>
  <c r="BK59" i="18" s="1"/>
  <c r="BI51" i="18"/>
  <c r="BJ51" i="18" s="1"/>
  <c r="BK51" i="18" s="1"/>
  <c r="BI43" i="18"/>
  <c r="BI35" i="18"/>
  <c r="BJ35" i="18" s="1"/>
  <c r="BK35" i="18" s="1"/>
  <c r="BI27" i="18"/>
  <c r="BJ27" i="18" s="1"/>
  <c r="BK27" i="18" s="1"/>
  <c r="BD79" i="18"/>
  <c r="BE79" i="18" s="1"/>
  <c r="BF79" i="18" s="1"/>
  <c r="BD47" i="18"/>
  <c r="BE47" i="18" s="1"/>
  <c r="BF47" i="18" s="1"/>
  <c r="BD31" i="18"/>
  <c r="BE31" i="18" s="1"/>
  <c r="BF31" i="18" s="1"/>
  <c r="BJ43" i="18"/>
  <c r="BK43" i="18" s="1"/>
  <c r="BD103" i="18"/>
  <c r="BE103" i="18" s="1"/>
  <c r="BF103" i="18" s="1"/>
  <c r="BD55" i="18"/>
  <c r="BE55" i="18" s="1"/>
  <c r="BF55" i="18" s="1"/>
  <c r="BD15" i="18"/>
  <c r="BD111" i="18"/>
  <c r="BD63" i="18"/>
  <c r="BE63" i="18" s="1"/>
  <c r="BF63" i="18" s="1"/>
  <c r="BD23" i="18"/>
  <c r="BE23" i="18" s="1"/>
  <c r="BF23" i="18" s="1"/>
  <c r="BD95" i="18"/>
  <c r="BE95" i="18" s="1"/>
  <c r="BF95" i="18" s="1"/>
  <c r="BD87" i="18"/>
  <c r="BE87" i="18" s="1"/>
  <c r="BF87" i="18" s="1"/>
  <c r="BE122" i="18"/>
  <c r="BF122" i="18" s="1"/>
  <c r="BD119" i="18"/>
  <c r="BE119" i="18" s="1"/>
  <c r="BF119" i="18" s="1"/>
  <c r="BD71" i="18"/>
  <c r="BE71" i="18" s="1"/>
  <c r="BF71" i="18" s="1"/>
  <c r="BD39" i="18"/>
  <c r="BE39" i="18" s="1"/>
  <c r="BF39" i="18" s="1"/>
  <c r="BD77" i="18"/>
  <c r="BE77" i="18" s="1"/>
  <c r="BF77" i="18" s="1"/>
  <c r="BD45" i="18"/>
  <c r="BE45" i="18" s="1"/>
  <c r="BF45" i="18" s="1"/>
  <c r="BI106" i="18"/>
  <c r="BJ106" i="18" s="1"/>
  <c r="BK106" i="18" s="1"/>
  <c r="BI90" i="18"/>
  <c r="BJ90" i="18" s="1"/>
  <c r="BK90" i="18" s="1"/>
  <c r="BI82" i="18"/>
  <c r="BJ82" i="18" s="1"/>
  <c r="BK82" i="18" s="1"/>
  <c r="BI74" i="18"/>
  <c r="BJ74" i="18" s="1"/>
  <c r="BK74" i="18" s="1"/>
  <c r="BI66" i="18"/>
  <c r="BJ66" i="18" s="1"/>
  <c r="BK66" i="18" s="1"/>
  <c r="BI58" i="18"/>
  <c r="BJ58" i="18" s="1"/>
  <c r="BK58" i="18" s="1"/>
  <c r="BI50" i="18"/>
  <c r="BJ50" i="18" s="1"/>
  <c r="BK50" i="18" s="1"/>
  <c r="BI42" i="18"/>
  <c r="BJ42" i="18" s="1"/>
  <c r="BK42" i="18" s="1"/>
  <c r="BI34" i="18"/>
  <c r="BJ34" i="18" s="1"/>
  <c r="BK34" i="18" s="1"/>
  <c r="BD101" i="18"/>
  <c r="BE101" i="18" s="1"/>
  <c r="BF101" i="18" s="1"/>
  <c r="BD61" i="18"/>
  <c r="BE61" i="18" s="1"/>
  <c r="BF61" i="18" s="1"/>
  <c r="BD21" i="18"/>
  <c r="BE21" i="18" s="1"/>
  <c r="BF21" i="18" s="1"/>
  <c r="BD76" i="18"/>
  <c r="BE76" i="18" s="1"/>
  <c r="BF76" i="18" s="1"/>
  <c r="BD60" i="18"/>
  <c r="BE60" i="18" s="1"/>
  <c r="BF60" i="18" s="1"/>
  <c r="BD28" i="18"/>
  <c r="BE28" i="18" s="1"/>
  <c r="BF28" i="18" s="1"/>
  <c r="BD93" i="18"/>
  <c r="BE93" i="18" s="1"/>
  <c r="BF93" i="18" s="1"/>
  <c r="BD37" i="18"/>
  <c r="BE37" i="18" s="1"/>
  <c r="BF37" i="18" s="1"/>
  <c r="BI119" i="18"/>
  <c r="BJ119" i="18" s="1"/>
  <c r="BK119" i="18" s="1"/>
  <c r="BI111" i="18"/>
  <c r="BJ111" i="18" s="1"/>
  <c r="BK111" i="18" s="1"/>
  <c r="BI103" i="18"/>
  <c r="BJ103" i="18" s="1"/>
  <c r="BK103" i="18" s="1"/>
  <c r="BI95" i="18"/>
  <c r="BJ95" i="18" s="1"/>
  <c r="BK95" i="18" s="1"/>
  <c r="BI87" i="18"/>
  <c r="BJ87" i="18" s="1"/>
  <c r="BK87" i="18" s="1"/>
  <c r="BI79" i="18"/>
  <c r="BJ79" i="18" s="1"/>
  <c r="BK79" i="18" s="1"/>
  <c r="BI71" i="18"/>
  <c r="BJ71" i="18" s="1"/>
  <c r="BK71" i="18" s="1"/>
  <c r="BI63" i="18"/>
  <c r="BJ63" i="18" s="1"/>
  <c r="BK63" i="18" s="1"/>
  <c r="BI55" i="18"/>
  <c r="BJ55" i="18" s="1"/>
  <c r="BK55" i="18" s="1"/>
  <c r="BI47" i="18"/>
  <c r="BJ47" i="18" s="1"/>
  <c r="BK47" i="18" s="1"/>
  <c r="BI39" i="18"/>
  <c r="BJ39" i="18" s="1"/>
  <c r="BK39" i="18" s="1"/>
  <c r="BI31" i="18"/>
  <c r="BJ31" i="18" s="1"/>
  <c r="BK31" i="18" s="1"/>
  <c r="BI23" i="18"/>
  <c r="BJ23" i="18" s="1"/>
  <c r="BK23" i="18" s="1"/>
  <c r="BI15" i="18"/>
  <c r="BJ15" i="18" s="1"/>
  <c r="BK15" i="18" s="1"/>
  <c r="BD109" i="18"/>
  <c r="BE109" i="18" s="1"/>
  <c r="BF109" i="18" s="1"/>
  <c r="BD69" i="18"/>
  <c r="BE69" i="18" s="1"/>
  <c r="BF69" i="18" s="1"/>
  <c r="BD29" i="18"/>
  <c r="BE29" i="18" s="1"/>
  <c r="BF29" i="18" s="1"/>
  <c r="BD84" i="18"/>
  <c r="BE84" i="18" s="1"/>
  <c r="BF84" i="18" s="1"/>
  <c r="BD68" i="18"/>
  <c r="BE68" i="18" s="1"/>
  <c r="BF68" i="18" s="1"/>
  <c r="BD52" i="18"/>
  <c r="BE52" i="18" s="1"/>
  <c r="BF52" i="18" s="1"/>
  <c r="BD44" i="18"/>
  <c r="BE44" i="18" s="1"/>
  <c r="BF44" i="18" s="1"/>
  <c r="BD36" i="18"/>
  <c r="BE36" i="18" s="1"/>
  <c r="BF36" i="18" s="1"/>
  <c r="BD20" i="18"/>
  <c r="BE20" i="18" s="1"/>
  <c r="BF20" i="18" s="1"/>
  <c r="BI114" i="18"/>
  <c r="BJ114" i="18" s="1"/>
  <c r="BK114" i="18" s="1"/>
  <c r="BD85" i="18"/>
  <c r="BE85" i="18" s="1"/>
  <c r="BF85" i="18" s="1"/>
  <c r="BD13" i="18"/>
  <c r="BE13" i="18" s="1"/>
  <c r="BF13" i="18" s="1"/>
  <c r="BI98" i="18"/>
  <c r="BJ98" i="18" s="1"/>
  <c r="BK98" i="18" s="1"/>
  <c r="BE111" i="18"/>
  <c r="BF111" i="18" s="1"/>
  <c r="BE15" i="18"/>
  <c r="BF15" i="18" s="1"/>
  <c r="BJ101" i="18"/>
  <c r="BK101" i="18" s="1"/>
  <c r="BJ93" i="18"/>
  <c r="BK93" i="18" s="1"/>
  <c r="BJ85" i="18"/>
  <c r="BK85" i="18" s="1"/>
  <c r="BJ77" i="18"/>
  <c r="BK77" i="18" s="1"/>
  <c r="BJ37" i="18"/>
  <c r="BK37" i="18" s="1"/>
  <c r="BJ29" i="18"/>
  <c r="BK29" i="18" s="1"/>
  <c r="BJ21" i="18"/>
  <c r="BK21" i="18" s="1"/>
  <c r="BJ13" i="18"/>
  <c r="BK13" i="18" s="1"/>
  <c r="BD114" i="18"/>
  <c r="BE114" i="18" s="1"/>
  <c r="BF114" i="18" s="1"/>
  <c r="BD106" i="18"/>
  <c r="BE106" i="18" s="1"/>
  <c r="BF106" i="18" s="1"/>
  <c r="BD98" i="18"/>
  <c r="BE98" i="18" s="1"/>
  <c r="BF98" i="18" s="1"/>
  <c r="BD90" i="18"/>
  <c r="BE90" i="18" s="1"/>
  <c r="BF90" i="18" s="1"/>
  <c r="BD82" i="18"/>
  <c r="BE82" i="18" s="1"/>
  <c r="BF82" i="18" s="1"/>
  <c r="BD74" i="18"/>
  <c r="BE74" i="18" s="1"/>
  <c r="BF74" i="18" s="1"/>
  <c r="BD66" i="18"/>
  <c r="BE66" i="18" s="1"/>
  <c r="BF66" i="18" s="1"/>
  <c r="BD58" i="18"/>
  <c r="BE58" i="18" s="1"/>
  <c r="BF58" i="18" s="1"/>
  <c r="BD50" i="18"/>
  <c r="BE50" i="18" s="1"/>
  <c r="BF50" i="18" s="1"/>
  <c r="BD42" i="18"/>
  <c r="BE42" i="18" s="1"/>
  <c r="BF42" i="18" s="1"/>
  <c r="BD34" i="18"/>
  <c r="BE34" i="18" s="1"/>
  <c r="BF34" i="18" s="1"/>
  <c r="BD26" i="18"/>
  <c r="BE26" i="18" s="1"/>
  <c r="BF26" i="18" s="1"/>
  <c r="BD18" i="18"/>
  <c r="BE18" i="18" s="1"/>
  <c r="BF18" i="18" s="1"/>
  <c r="BD120" i="18"/>
  <c r="BE120" i="18" s="1"/>
  <c r="BF120" i="18" s="1"/>
  <c r="BD112" i="18"/>
  <c r="BE112" i="18" s="1"/>
  <c r="BF112" i="18" s="1"/>
  <c r="BD104" i="18"/>
  <c r="BE104" i="18" s="1"/>
  <c r="BF104" i="18" s="1"/>
  <c r="BD96" i="18"/>
  <c r="BE96" i="18" s="1"/>
  <c r="BF96" i="18" s="1"/>
  <c r="BD88" i="18"/>
  <c r="BE88" i="18" s="1"/>
  <c r="BF88" i="18" s="1"/>
  <c r="BD80" i="18"/>
  <c r="BE80" i="18" s="1"/>
  <c r="BF80" i="18" s="1"/>
  <c r="BD64" i="18"/>
  <c r="BE64" i="18" s="1"/>
  <c r="BF64" i="18" s="1"/>
  <c r="BD56" i="18"/>
  <c r="BE56" i="18" s="1"/>
  <c r="BF56" i="18" s="1"/>
  <c r="BD48" i="18"/>
  <c r="BE48" i="18" s="1"/>
  <c r="BF48" i="18" s="1"/>
  <c r="BD40" i="18"/>
  <c r="BE40" i="18" s="1"/>
  <c r="BF40" i="18" s="1"/>
  <c r="BD32" i="18"/>
  <c r="BE32" i="18" s="1"/>
  <c r="BF32" i="18" s="1"/>
  <c r="BD24" i="18"/>
  <c r="BE24" i="18" s="1"/>
  <c r="BF24" i="18" s="1"/>
  <c r="BD16" i="18"/>
  <c r="BE16" i="18" s="1"/>
  <c r="BF16" i="18" s="1"/>
  <c r="BD100" i="18"/>
  <c r="BE100" i="18" s="1"/>
  <c r="BF100" i="18" s="1"/>
  <c r="BD118" i="18"/>
  <c r="BE118" i="18" s="1"/>
  <c r="BF118" i="18" s="1"/>
  <c r="BD110" i="18"/>
  <c r="BE110" i="18" s="1"/>
  <c r="BF110" i="18" s="1"/>
  <c r="BD102" i="18"/>
  <c r="BE102" i="18" s="1"/>
  <c r="BF102" i="18" s="1"/>
  <c r="BD94" i="18"/>
  <c r="BE94" i="18" s="1"/>
  <c r="BF94" i="18" s="1"/>
  <c r="BD86" i="18"/>
  <c r="BE86" i="18" s="1"/>
  <c r="BF86" i="18" s="1"/>
  <c r="BD78" i="18"/>
  <c r="BE78" i="18" s="1"/>
  <c r="BF78" i="18" s="1"/>
  <c r="BD70" i="18"/>
  <c r="BE70" i="18" s="1"/>
  <c r="BF70" i="18" s="1"/>
  <c r="BD62" i="18"/>
  <c r="BE62" i="18" s="1"/>
  <c r="BF62" i="18" s="1"/>
  <c r="BD54" i="18"/>
  <c r="BE54" i="18" s="1"/>
  <c r="BF54" i="18" s="1"/>
  <c r="BD46" i="18"/>
  <c r="BE46" i="18" s="1"/>
  <c r="BF46" i="18" s="1"/>
  <c r="BD38" i="18"/>
  <c r="BE38" i="18" s="1"/>
  <c r="BF38" i="18" s="1"/>
  <c r="BD30" i="18"/>
  <c r="BE30" i="18" s="1"/>
  <c r="BF30" i="18" s="1"/>
  <c r="BD22" i="18"/>
  <c r="BE22" i="18" s="1"/>
  <c r="BF22" i="18" s="1"/>
  <c r="BD14" i="18"/>
  <c r="BE14" i="18" s="1"/>
  <c r="BF14" i="18" s="1"/>
  <c r="BD116" i="18"/>
  <c r="BE116" i="18" s="1"/>
  <c r="BF116" i="18" s="1"/>
  <c r="BD108" i="18"/>
  <c r="BE108" i="18" s="1"/>
  <c r="BF108" i="18" s="1"/>
  <c r="BD92" i="18"/>
  <c r="BE92" i="18" s="1"/>
  <c r="BF92" i="18" s="1"/>
  <c r="BD121" i="18"/>
  <c r="BE121" i="18" s="1"/>
  <c r="BF121" i="18" s="1"/>
  <c r="BD113" i="18"/>
  <c r="BE113" i="18" s="1"/>
  <c r="BF113" i="18" s="1"/>
  <c r="BD105" i="18"/>
  <c r="BE105" i="18" s="1"/>
  <c r="BF105" i="18" s="1"/>
  <c r="BD97" i="18"/>
  <c r="BE97" i="18" s="1"/>
  <c r="BF97" i="18" s="1"/>
  <c r="BD89" i="18"/>
  <c r="BE89" i="18" s="1"/>
  <c r="BF89" i="18" s="1"/>
  <c r="BD81" i="18"/>
  <c r="BE81" i="18" s="1"/>
  <c r="BF81" i="18" s="1"/>
  <c r="BD73" i="18"/>
  <c r="BE73" i="18" s="1"/>
  <c r="BF73" i="18" s="1"/>
  <c r="BD65" i="18"/>
  <c r="BE65" i="18" s="1"/>
  <c r="BF65" i="18" s="1"/>
  <c r="BD57" i="18"/>
  <c r="BE57" i="18" s="1"/>
  <c r="BF57" i="18" s="1"/>
  <c r="BD49" i="18"/>
  <c r="BE49" i="18" s="1"/>
  <c r="BF49" i="18" s="1"/>
  <c r="BD41" i="18"/>
  <c r="BE41" i="18" s="1"/>
  <c r="BF41" i="18" s="1"/>
  <c r="BD33" i="18"/>
  <c r="BE33" i="18" s="1"/>
  <c r="BF33" i="18" s="1"/>
  <c r="BD25" i="18"/>
  <c r="BE25" i="18" s="1"/>
  <c r="BF25" i="18" s="1"/>
  <c r="BD17" i="18"/>
  <c r="BE17" i="18" s="1"/>
  <c r="BF17" i="18" s="1"/>
  <c r="BD117" i="18"/>
  <c r="BE117" i="18" s="1"/>
  <c r="BF117" i="18" s="1"/>
  <c r="BD53" i="18"/>
  <c r="BE53" i="18" s="1"/>
  <c r="BF53" i="18" s="1"/>
  <c r="BD115" i="18"/>
  <c r="BE115" i="18" s="1"/>
  <c r="BF115" i="18" s="1"/>
  <c r="BD107" i="18"/>
  <c r="BE107" i="18" s="1"/>
  <c r="BF107" i="18" s="1"/>
  <c r="BD99" i="18"/>
  <c r="BE99" i="18" s="1"/>
  <c r="BF99" i="18" s="1"/>
  <c r="BD91" i="18"/>
  <c r="BE91" i="18" s="1"/>
  <c r="BF91" i="18" s="1"/>
  <c r="BD83" i="18"/>
  <c r="BE83" i="18" s="1"/>
  <c r="BF83" i="18" s="1"/>
  <c r="BD75" i="18"/>
  <c r="BE75" i="18" s="1"/>
  <c r="BF75" i="18" s="1"/>
  <c r="BD67" i="18"/>
  <c r="BE67" i="18" s="1"/>
  <c r="BF67" i="18" s="1"/>
  <c r="BD59" i="18"/>
  <c r="BE59" i="18" s="1"/>
  <c r="BF59" i="18" s="1"/>
  <c r="BD51" i="18"/>
  <c r="BE51" i="18" s="1"/>
  <c r="BF51" i="18" s="1"/>
  <c r="BD43" i="18"/>
  <c r="BE43" i="18" s="1"/>
  <c r="BF43" i="18" s="1"/>
  <c r="BD35" i="18"/>
  <c r="BE35" i="18" s="1"/>
  <c r="BF35" i="18" s="1"/>
  <c r="BD27" i="18"/>
  <c r="BE27" i="18" s="1"/>
  <c r="BF27" i="18" s="1"/>
  <c r="BD19" i="18"/>
  <c r="BE19" i="18" s="1"/>
  <c r="BF19" i="18" s="1"/>
  <c r="BI110" i="18"/>
  <c r="BJ110" i="18" s="1"/>
  <c r="BK110" i="18" s="1"/>
  <c r="BI102" i="18"/>
  <c r="BJ102" i="18" s="1"/>
  <c r="BK102" i="18" s="1"/>
  <c r="BI94" i="18"/>
  <c r="BJ94" i="18" s="1"/>
  <c r="BK94" i="18" s="1"/>
  <c r="BI86" i="18"/>
  <c r="BJ86" i="18" s="1"/>
  <c r="BK86" i="18" s="1"/>
  <c r="BI70" i="18"/>
  <c r="BJ70" i="18" s="1"/>
  <c r="BK70" i="18" s="1"/>
  <c r="BI46" i="18"/>
  <c r="BJ46" i="18" s="1"/>
  <c r="BK46" i="18" s="1"/>
  <c r="BI38" i="18"/>
  <c r="BJ38" i="18" s="1"/>
  <c r="BK38" i="18" s="1"/>
  <c r="BI30" i="18"/>
  <c r="BJ30" i="18" s="1"/>
  <c r="BK30" i="18" s="1"/>
  <c r="BI22" i="18"/>
  <c r="BJ22" i="18" s="1"/>
  <c r="BK22" i="18" s="1"/>
  <c r="BI14" i="18"/>
  <c r="BJ14" i="18" s="1"/>
  <c r="BK14" i="18" s="1"/>
  <c r="BI19" i="18"/>
  <c r="BJ19" i="18" s="1"/>
  <c r="BK19" i="18" s="1"/>
  <c r="BI25" i="18"/>
  <c r="BJ25" i="18" s="1"/>
  <c r="BK25" i="18" s="1"/>
  <c r="BI17" i="18"/>
  <c r="BJ17" i="18" s="1"/>
  <c r="BK17" i="18" s="1"/>
  <c r="BI62" i="18"/>
  <c r="BJ62" i="18" s="1"/>
  <c r="BK62" i="18" s="1"/>
  <c r="BI121" i="18"/>
  <c r="BJ121" i="18" s="1"/>
  <c r="BK121" i="18" s="1"/>
  <c r="BI113" i="18"/>
  <c r="BJ113" i="18" s="1"/>
  <c r="BK113" i="18" s="1"/>
  <c r="BI105" i="18"/>
  <c r="BJ105" i="18" s="1"/>
  <c r="BK105" i="18" s="1"/>
  <c r="BI97" i="18"/>
  <c r="BJ97" i="18" s="1"/>
  <c r="BK97" i="18" s="1"/>
  <c r="BI89" i="18"/>
  <c r="BJ89" i="18" s="1"/>
  <c r="BK89" i="18" s="1"/>
  <c r="BI81" i="18"/>
  <c r="BJ81" i="18" s="1"/>
  <c r="BK81" i="18" s="1"/>
  <c r="BI73" i="18"/>
  <c r="BJ73" i="18" s="1"/>
  <c r="BK73" i="18" s="1"/>
  <c r="BI65" i="18"/>
  <c r="BJ65" i="18" s="1"/>
  <c r="BK65" i="18" s="1"/>
  <c r="BI57" i="18"/>
  <c r="BJ57" i="18" s="1"/>
  <c r="BK57" i="18" s="1"/>
  <c r="BI49" i="18"/>
  <c r="BJ49" i="18" s="1"/>
  <c r="BK49" i="18" s="1"/>
  <c r="BI41" i="18"/>
  <c r="BJ41" i="18" s="1"/>
  <c r="BK41" i="18" s="1"/>
  <c r="BI33" i="18"/>
  <c r="BJ33" i="18" s="1"/>
  <c r="BK33" i="18" s="1"/>
  <c r="BI118" i="18"/>
  <c r="BJ118" i="18" s="1"/>
  <c r="BK118" i="18" s="1"/>
  <c r="BI54" i="18"/>
  <c r="BJ54" i="18" s="1"/>
  <c r="BK54" i="18" s="1"/>
  <c r="BI120" i="18"/>
  <c r="BJ120" i="18" s="1"/>
  <c r="BK120" i="18" s="1"/>
  <c r="BI112" i="18"/>
  <c r="BJ112" i="18" s="1"/>
  <c r="BK112" i="18" s="1"/>
  <c r="BI104" i="18"/>
  <c r="BJ104" i="18" s="1"/>
  <c r="BK104" i="18" s="1"/>
  <c r="BI96" i="18"/>
  <c r="BJ96" i="18" s="1"/>
  <c r="BK96" i="18" s="1"/>
  <c r="BI88" i="18"/>
  <c r="BJ88" i="18" s="1"/>
  <c r="BK88" i="18" s="1"/>
  <c r="BI80" i="18"/>
  <c r="BJ80" i="18" s="1"/>
  <c r="BK80" i="18" s="1"/>
  <c r="BI72" i="18"/>
  <c r="BJ72" i="18" s="1"/>
  <c r="BK72" i="18" s="1"/>
  <c r="BI64" i="18"/>
  <c r="BJ64" i="18" s="1"/>
  <c r="BK64" i="18" s="1"/>
  <c r="BI56" i="18"/>
  <c r="BJ56" i="18" s="1"/>
  <c r="BK56" i="18" s="1"/>
  <c r="BI48" i="18"/>
  <c r="BJ48" i="18" s="1"/>
  <c r="BK48" i="18" s="1"/>
  <c r="BI40" i="18"/>
  <c r="BJ40" i="18" s="1"/>
  <c r="BK40" i="18" s="1"/>
  <c r="BI32" i="18"/>
  <c r="BJ32" i="18" s="1"/>
  <c r="BK32" i="18" s="1"/>
  <c r="BI24" i="18"/>
  <c r="BJ24" i="18" s="1"/>
  <c r="BK24" i="18" s="1"/>
  <c r="BI16" i="18"/>
  <c r="BJ16" i="18" s="1"/>
  <c r="BK16" i="18" s="1"/>
  <c r="BI78" i="18"/>
  <c r="BJ78" i="18" s="1"/>
  <c r="BK78" i="18" s="1"/>
  <c r="BI116" i="18"/>
  <c r="BJ116" i="18" s="1"/>
  <c r="BK116" i="18" s="1"/>
  <c r="BI108" i="18"/>
  <c r="BJ108" i="18" s="1"/>
  <c r="BK108" i="18" s="1"/>
  <c r="BI100" i="18"/>
  <c r="BJ100" i="18" s="1"/>
  <c r="BK100" i="18" s="1"/>
  <c r="BI92" i="18"/>
  <c r="BJ92" i="18" s="1"/>
  <c r="BK92" i="18" s="1"/>
  <c r="BI84" i="18"/>
  <c r="BJ84" i="18" s="1"/>
  <c r="BK84" i="18" s="1"/>
  <c r="BI76" i="18"/>
  <c r="BJ76" i="18" s="1"/>
  <c r="BK76" i="18" s="1"/>
  <c r="BI68" i="18"/>
  <c r="BJ68" i="18" s="1"/>
  <c r="BK68" i="18" s="1"/>
  <c r="BI60" i="18"/>
  <c r="BJ60" i="18" s="1"/>
  <c r="BK60" i="18" s="1"/>
  <c r="BI52" i="18"/>
  <c r="BJ52" i="18" s="1"/>
  <c r="BK52" i="18" s="1"/>
  <c r="BI44" i="18"/>
  <c r="BJ44" i="18" s="1"/>
  <c r="BK44" i="18" s="1"/>
  <c r="BI36" i="18"/>
  <c r="BJ36" i="18" s="1"/>
  <c r="BK36" i="18" s="1"/>
  <c r="BI28" i="18"/>
  <c r="BJ28" i="18" s="1"/>
  <c r="BK28" i="18" s="1"/>
  <c r="BI20" i="18"/>
  <c r="BJ20" i="18" s="1"/>
  <c r="BK20" i="18" s="1"/>
  <c r="BI26" i="18"/>
  <c r="BJ26" i="18" s="1"/>
  <c r="BK26" i="18" s="1"/>
  <c r="BI18" i="18"/>
  <c r="BJ18" i="18" s="1"/>
  <c r="BK18" i="18" s="1"/>
  <c r="AX13" i="18"/>
  <c r="AX14" i="18"/>
  <c r="AX15" i="18"/>
  <c r="AX16" i="18"/>
  <c r="AX17" i="18"/>
  <c r="AX18" i="18"/>
  <c r="AX19" i="18"/>
  <c r="AX20" i="18"/>
  <c r="AX21" i="18"/>
  <c r="AX22" i="18"/>
  <c r="AX23" i="18"/>
  <c r="AX24" i="18"/>
  <c r="AX25" i="18"/>
  <c r="AX26" i="18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43" i="18"/>
  <c r="AX44" i="18"/>
  <c r="AX45" i="18"/>
  <c r="AX46" i="18"/>
  <c r="AX47" i="18"/>
  <c r="AX48" i="18"/>
  <c r="AX49" i="18"/>
  <c r="AX50" i="18"/>
  <c r="AX51" i="18"/>
  <c r="AX52" i="18"/>
  <c r="AX53" i="18"/>
  <c r="AX54" i="18"/>
  <c r="AX55" i="18"/>
  <c r="AX56" i="18"/>
  <c r="AX57" i="18"/>
  <c r="AX58" i="18"/>
  <c r="AX59" i="18"/>
  <c r="AX60" i="18"/>
  <c r="AX61" i="18"/>
  <c r="AX62" i="18"/>
  <c r="AX63" i="18"/>
  <c r="AX64" i="18"/>
  <c r="AX65" i="18"/>
  <c r="AX66" i="18"/>
  <c r="AX67" i="18"/>
  <c r="AX68" i="18"/>
  <c r="AX69" i="18"/>
  <c r="AX70" i="18"/>
  <c r="AX71" i="18"/>
  <c r="AX72" i="18"/>
  <c r="AX73" i="18"/>
  <c r="AX74" i="18"/>
  <c r="AX75" i="18"/>
  <c r="AX76" i="18"/>
  <c r="AX77" i="18"/>
  <c r="AX78" i="18"/>
  <c r="AX79" i="18"/>
  <c r="AX80" i="18"/>
  <c r="AX81" i="18"/>
  <c r="AX82" i="18"/>
  <c r="AX83" i="18"/>
  <c r="AX84" i="18"/>
  <c r="AX85" i="18"/>
  <c r="AX86" i="18"/>
  <c r="AX87" i="18"/>
  <c r="AX88" i="18"/>
  <c r="AX89" i="18"/>
  <c r="AX90" i="18"/>
  <c r="AX91" i="18"/>
  <c r="AX92" i="18"/>
  <c r="AX93" i="18"/>
  <c r="AX94" i="18"/>
  <c r="AX95" i="18"/>
  <c r="AX96" i="18"/>
  <c r="AX97" i="18"/>
  <c r="AX98" i="18"/>
  <c r="AX99" i="18"/>
  <c r="AX100" i="18"/>
  <c r="AX101" i="18"/>
  <c r="AX102" i="18"/>
  <c r="AX103" i="18"/>
  <c r="AX104" i="18"/>
  <c r="AX105" i="18"/>
  <c r="AX106" i="18"/>
  <c r="AX107" i="18"/>
  <c r="AX108" i="18"/>
  <c r="AX109" i="18"/>
  <c r="AX110" i="18"/>
  <c r="AX111" i="18"/>
  <c r="AX112" i="18"/>
  <c r="AX113" i="18"/>
  <c r="AX114" i="18"/>
  <c r="AX115" i="18"/>
  <c r="AX116" i="18"/>
  <c r="AX117" i="18"/>
  <c r="AX118" i="18"/>
  <c r="AX119" i="18"/>
  <c r="AX120" i="18"/>
  <c r="AX121" i="18"/>
  <c r="AX122" i="18"/>
  <c r="AY122" i="18" s="1"/>
  <c r="AW13" i="18"/>
  <c r="AW14" i="18"/>
  <c r="AW15" i="18"/>
  <c r="AW16" i="18"/>
  <c r="AW17" i="18"/>
  <c r="AW18" i="18"/>
  <c r="AW19" i="18"/>
  <c r="AW20" i="18"/>
  <c r="AW21" i="18"/>
  <c r="AW22" i="18"/>
  <c r="AW23" i="18"/>
  <c r="AW24" i="18"/>
  <c r="AW25" i="18"/>
  <c r="AW26" i="18"/>
  <c r="AW27" i="18"/>
  <c r="AW28" i="18"/>
  <c r="AW29" i="18"/>
  <c r="AW30" i="18"/>
  <c r="AW31" i="18"/>
  <c r="AW32" i="18"/>
  <c r="AW33" i="18"/>
  <c r="AW34" i="18"/>
  <c r="AW35" i="18"/>
  <c r="AW36" i="18"/>
  <c r="AW37" i="18"/>
  <c r="AW38" i="18"/>
  <c r="AW39" i="18"/>
  <c r="AW40" i="18"/>
  <c r="AW41" i="18"/>
  <c r="AW42" i="18"/>
  <c r="AW43" i="18"/>
  <c r="AW44" i="18"/>
  <c r="AW45" i="18"/>
  <c r="AW46" i="18"/>
  <c r="AW47" i="18"/>
  <c r="AW48" i="18"/>
  <c r="AW49" i="18"/>
  <c r="AW50" i="18"/>
  <c r="AW51" i="18"/>
  <c r="AW52" i="18"/>
  <c r="AW53" i="18"/>
  <c r="AW54" i="18"/>
  <c r="AW55" i="18"/>
  <c r="AW56" i="18"/>
  <c r="AW57" i="18"/>
  <c r="AW58" i="18"/>
  <c r="AW59" i="18"/>
  <c r="AW60" i="18"/>
  <c r="AW61" i="18"/>
  <c r="AW62" i="18"/>
  <c r="AW63" i="18"/>
  <c r="AW64" i="18"/>
  <c r="AW65" i="18"/>
  <c r="AW66" i="18"/>
  <c r="AW67" i="18"/>
  <c r="AW68" i="18"/>
  <c r="AW69" i="18"/>
  <c r="AW70" i="18"/>
  <c r="AW71" i="18"/>
  <c r="AW72" i="18"/>
  <c r="AW73" i="18"/>
  <c r="AW74" i="18"/>
  <c r="AW75" i="18"/>
  <c r="AW76" i="18"/>
  <c r="AW77" i="18"/>
  <c r="AW78" i="18"/>
  <c r="AW79" i="18"/>
  <c r="AW80" i="18"/>
  <c r="AW81" i="18"/>
  <c r="AW82" i="18"/>
  <c r="AW83" i="18"/>
  <c r="AW84" i="18"/>
  <c r="AW85" i="18"/>
  <c r="AW86" i="18"/>
  <c r="AW87" i="18"/>
  <c r="AW88" i="18"/>
  <c r="AW89" i="18"/>
  <c r="AW90" i="18"/>
  <c r="AW91" i="18"/>
  <c r="AW92" i="18"/>
  <c r="AW93" i="18"/>
  <c r="AW94" i="18"/>
  <c r="AW95" i="18"/>
  <c r="AW96" i="18"/>
  <c r="AW97" i="18"/>
  <c r="AW98" i="18"/>
  <c r="AW99" i="18"/>
  <c r="AW100" i="18"/>
  <c r="AW101" i="18"/>
  <c r="AW102" i="18"/>
  <c r="AW103" i="18"/>
  <c r="AW104" i="18"/>
  <c r="AW105" i="18"/>
  <c r="AW106" i="18"/>
  <c r="AW107" i="18"/>
  <c r="AW108" i="18"/>
  <c r="AW109" i="18"/>
  <c r="AW110" i="18"/>
  <c r="AW111" i="18"/>
  <c r="AW112" i="18"/>
  <c r="AW113" i="18"/>
  <c r="AW114" i="18"/>
  <c r="AW115" i="18"/>
  <c r="AW116" i="18"/>
  <c r="AW117" i="18"/>
  <c r="AW118" i="18"/>
  <c r="AW119" i="18"/>
  <c r="AW120" i="18"/>
  <c r="AW121" i="18"/>
  <c r="AW122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43" i="18"/>
  <c r="AN44" i="18"/>
  <c r="AN45" i="18"/>
  <c r="AN46" i="18"/>
  <c r="AN47" i="18"/>
  <c r="AN48" i="18"/>
  <c r="AN49" i="18"/>
  <c r="AN50" i="18"/>
  <c r="AN51" i="18"/>
  <c r="AN52" i="18"/>
  <c r="AN53" i="18"/>
  <c r="AN54" i="18"/>
  <c r="AN55" i="18"/>
  <c r="AN56" i="18"/>
  <c r="AN57" i="18"/>
  <c r="AN58" i="18"/>
  <c r="AN59" i="18"/>
  <c r="AN60" i="18"/>
  <c r="AN61" i="18"/>
  <c r="AN62" i="18"/>
  <c r="AN63" i="18"/>
  <c r="AN64" i="18"/>
  <c r="AN65" i="18"/>
  <c r="AN66" i="18"/>
  <c r="AN67" i="18"/>
  <c r="AN68" i="18"/>
  <c r="AN69" i="18"/>
  <c r="AN70" i="18"/>
  <c r="AN71" i="18"/>
  <c r="AN72" i="18"/>
  <c r="AN73" i="18"/>
  <c r="AN74" i="18"/>
  <c r="AN75" i="18"/>
  <c r="AN76" i="18"/>
  <c r="AN77" i="18"/>
  <c r="AN78" i="18"/>
  <c r="AN79" i="18"/>
  <c r="AN80" i="18"/>
  <c r="AN81" i="18"/>
  <c r="AN82" i="18"/>
  <c r="AN83" i="18"/>
  <c r="AN84" i="18"/>
  <c r="AN85" i="18"/>
  <c r="AN86" i="18"/>
  <c r="AN87" i="18"/>
  <c r="AN88" i="18"/>
  <c r="AN89" i="18"/>
  <c r="AN90" i="18"/>
  <c r="AN91" i="18"/>
  <c r="AN92" i="18"/>
  <c r="AN93" i="18"/>
  <c r="AN94" i="18"/>
  <c r="AN95" i="18"/>
  <c r="AN96" i="18"/>
  <c r="AN97" i="18"/>
  <c r="AN98" i="18"/>
  <c r="AN99" i="18"/>
  <c r="AN100" i="18"/>
  <c r="AN101" i="18"/>
  <c r="AN102" i="18"/>
  <c r="AN103" i="18"/>
  <c r="AN104" i="18"/>
  <c r="AN105" i="18"/>
  <c r="AN106" i="18"/>
  <c r="AN107" i="18"/>
  <c r="AN108" i="18"/>
  <c r="AN109" i="18"/>
  <c r="AN110" i="18"/>
  <c r="AN111" i="18"/>
  <c r="AN112" i="18"/>
  <c r="AN113" i="18"/>
  <c r="AN114" i="18"/>
  <c r="AN115" i="18"/>
  <c r="AN116" i="18"/>
  <c r="AN117" i="18"/>
  <c r="AN118" i="18"/>
  <c r="AN119" i="18"/>
  <c r="AN120" i="18"/>
  <c r="AN121" i="18"/>
  <c r="AN122" i="18"/>
  <c r="AO122" i="18" s="1"/>
  <c r="AN13" i="18"/>
  <c r="AN14" i="18"/>
  <c r="AN15" i="18"/>
  <c r="AN16" i="18"/>
  <c r="AN17" i="18"/>
  <c r="AN18" i="18"/>
  <c r="AN19" i="18"/>
  <c r="AN20" i="18"/>
  <c r="AN21" i="18"/>
  <c r="AN22" i="18"/>
  <c r="AN23" i="18"/>
  <c r="AN24" i="18"/>
  <c r="AN25" i="18"/>
  <c r="AN26" i="18"/>
  <c r="AN27" i="18"/>
  <c r="AM25" i="18"/>
  <c r="AM26" i="18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43" i="18"/>
  <c r="AM44" i="18"/>
  <c r="AM45" i="18"/>
  <c r="AM46" i="18"/>
  <c r="AM47" i="18"/>
  <c r="AM48" i="18"/>
  <c r="AM49" i="18"/>
  <c r="AM50" i="18"/>
  <c r="AM51" i="18"/>
  <c r="AM52" i="18"/>
  <c r="AM53" i="18"/>
  <c r="AM54" i="18"/>
  <c r="AM55" i="18"/>
  <c r="AM56" i="18"/>
  <c r="AM57" i="18"/>
  <c r="AM58" i="18"/>
  <c r="AM59" i="18"/>
  <c r="AM60" i="18"/>
  <c r="AM61" i="18"/>
  <c r="AM62" i="18"/>
  <c r="AM63" i="18"/>
  <c r="AM64" i="18"/>
  <c r="AM65" i="18"/>
  <c r="AM66" i="18"/>
  <c r="AM67" i="18"/>
  <c r="AM68" i="18"/>
  <c r="AM69" i="18"/>
  <c r="AM70" i="18"/>
  <c r="AM71" i="18"/>
  <c r="AM72" i="18"/>
  <c r="AM73" i="18"/>
  <c r="AM74" i="18"/>
  <c r="AM75" i="18"/>
  <c r="AM76" i="18"/>
  <c r="AM77" i="18"/>
  <c r="AM78" i="18"/>
  <c r="AM79" i="18"/>
  <c r="AM80" i="18"/>
  <c r="AM81" i="18"/>
  <c r="AM82" i="18"/>
  <c r="AM83" i="18"/>
  <c r="AM84" i="18"/>
  <c r="AM85" i="18"/>
  <c r="AM86" i="18"/>
  <c r="AM87" i="18"/>
  <c r="AM88" i="18"/>
  <c r="AM89" i="18"/>
  <c r="AM90" i="18"/>
  <c r="AM91" i="18"/>
  <c r="AM92" i="18"/>
  <c r="AM93" i="18"/>
  <c r="AM94" i="18"/>
  <c r="AM95" i="18"/>
  <c r="AM96" i="18"/>
  <c r="AM97" i="18"/>
  <c r="AM98" i="18"/>
  <c r="AM99" i="18"/>
  <c r="AM100" i="18"/>
  <c r="AM101" i="18"/>
  <c r="AM102" i="18"/>
  <c r="AM103" i="18"/>
  <c r="AM104" i="18"/>
  <c r="AM105" i="18"/>
  <c r="AM106" i="18"/>
  <c r="AM107" i="18"/>
  <c r="AM108" i="18"/>
  <c r="AM109" i="18"/>
  <c r="AM110" i="18"/>
  <c r="AM111" i="18"/>
  <c r="AM112" i="18"/>
  <c r="AM113" i="18"/>
  <c r="AM114" i="18"/>
  <c r="AM115" i="18"/>
  <c r="AM116" i="18"/>
  <c r="AM117" i="18"/>
  <c r="AM118" i="18"/>
  <c r="AM119" i="18"/>
  <c r="AM120" i="18"/>
  <c r="AM121" i="18"/>
  <c r="AM122" i="18"/>
  <c r="AM13" i="18"/>
  <c r="AM14" i="18"/>
  <c r="AM15" i="18"/>
  <c r="AM16" i="18"/>
  <c r="AM17" i="18"/>
  <c r="AM18" i="18"/>
  <c r="AM19" i="18"/>
  <c r="AM20" i="18"/>
  <c r="AM21" i="18"/>
  <c r="AM22" i="18"/>
  <c r="AM23" i="18"/>
  <c r="AM2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AI56" i="18"/>
  <c r="AI57" i="18"/>
  <c r="AI58" i="18"/>
  <c r="AI59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AI84" i="18"/>
  <c r="AI85" i="18"/>
  <c r="AI86" i="18"/>
  <c r="AI87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AI112" i="18"/>
  <c r="AI113" i="18"/>
  <c r="AI114" i="18"/>
  <c r="AI115" i="18"/>
  <c r="AI116" i="18"/>
  <c r="AI117" i="18"/>
  <c r="AI118" i="18"/>
  <c r="AI119" i="18"/>
  <c r="AI120" i="18"/>
  <c r="AI121" i="18"/>
  <c r="AI122" i="18"/>
  <c r="AJ122" i="18" s="1"/>
  <c r="AI13" i="18"/>
  <c r="AI14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AH30" i="18"/>
  <c r="AH31" i="18"/>
  <c r="AH32" i="18"/>
  <c r="AH33" i="18"/>
  <c r="AH34" i="18"/>
  <c r="AH35" i="18"/>
  <c r="AH36" i="18"/>
  <c r="AH37" i="18"/>
  <c r="AH38" i="18"/>
  <c r="AH39" i="18"/>
  <c r="AH40" i="18"/>
  <c r="AH41" i="18"/>
  <c r="AH42" i="18"/>
  <c r="AH43" i="18"/>
  <c r="AH44" i="18"/>
  <c r="AH45" i="18"/>
  <c r="AH46" i="18"/>
  <c r="AH47" i="18"/>
  <c r="AH48" i="18"/>
  <c r="AH49" i="18"/>
  <c r="AH50" i="18"/>
  <c r="AH51" i="18"/>
  <c r="AH52" i="18"/>
  <c r="AH53" i="18"/>
  <c r="AH54" i="18"/>
  <c r="AH55" i="18"/>
  <c r="AH56" i="18"/>
  <c r="AH57" i="18"/>
  <c r="AH58" i="18"/>
  <c r="AH59" i="18"/>
  <c r="AH60" i="18"/>
  <c r="AH61" i="18"/>
  <c r="AH62" i="18"/>
  <c r="AH63" i="18"/>
  <c r="AH64" i="18"/>
  <c r="AH65" i="18"/>
  <c r="AH66" i="18"/>
  <c r="AH67" i="18"/>
  <c r="AH68" i="18"/>
  <c r="AH69" i="18"/>
  <c r="AH70" i="18"/>
  <c r="AH71" i="18"/>
  <c r="AH72" i="18"/>
  <c r="AH73" i="18"/>
  <c r="AH74" i="18"/>
  <c r="AH75" i="18"/>
  <c r="AH76" i="18"/>
  <c r="AH77" i="18"/>
  <c r="AH78" i="18"/>
  <c r="AH79" i="18"/>
  <c r="AH80" i="18"/>
  <c r="AH81" i="18"/>
  <c r="AH82" i="18"/>
  <c r="AH83" i="18"/>
  <c r="AH84" i="18"/>
  <c r="AH85" i="18"/>
  <c r="AH86" i="18"/>
  <c r="AH87" i="18"/>
  <c r="AH88" i="18"/>
  <c r="AH89" i="18"/>
  <c r="AH90" i="18"/>
  <c r="AH91" i="18"/>
  <c r="AH92" i="18"/>
  <c r="AH93" i="18"/>
  <c r="AH94" i="18"/>
  <c r="AH95" i="18"/>
  <c r="AH96" i="18"/>
  <c r="AH97" i="18"/>
  <c r="AH98" i="18"/>
  <c r="AH99" i="18"/>
  <c r="AH100" i="18"/>
  <c r="AH101" i="18"/>
  <c r="AH102" i="18"/>
  <c r="AH103" i="18"/>
  <c r="AH104" i="18"/>
  <c r="AH105" i="18"/>
  <c r="AH106" i="18"/>
  <c r="AH107" i="18"/>
  <c r="AH108" i="18"/>
  <c r="AH109" i="18"/>
  <c r="AH110" i="18"/>
  <c r="AH111" i="18"/>
  <c r="AH112" i="18"/>
  <c r="AH113" i="18"/>
  <c r="AH114" i="18"/>
  <c r="AH115" i="18"/>
  <c r="AH116" i="18"/>
  <c r="AH117" i="18"/>
  <c r="AH118" i="18"/>
  <c r="AH119" i="18"/>
  <c r="AH120" i="18"/>
  <c r="AH121" i="18"/>
  <c r="AH122" i="18"/>
  <c r="J11" i="16"/>
  <c r="J12" i="16"/>
  <c r="J13" i="16"/>
  <c r="K13" i="16" s="1"/>
  <c r="J14" i="16"/>
  <c r="J10" i="16"/>
  <c r="AJ26" i="18" l="1"/>
  <c r="AJ114" i="18"/>
  <c r="AJ58" i="18"/>
  <c r="AJ98" i="18"/>
  <c r="AJ42" i="18"/>
  <c r="AJ106" i="18"/>
  <c r="AK106" i="18" s="1"/>
  <c r="AL106" i="18" s="1"/>
  <c r="AJ50" i="18"/>
  <c r="AJ74" i="18"/>
  <c r="AJ18" i="18"/>
  <c r="AJ82" i="18"/>
  <c r="AJ66" i="18"/>
  <c r="AJ90" i="18"/>
  <c r="AJ34" i="18"/>
  <c r="AO24" i="18"/>
  <c r="AP24" i="18" s="1"/>
  <c r="AQ24" i="18" s="1"/>
  <c r="AO16" i="18"/>
  <c r="AO118" i="18"/>
  <c r="AP118" i="18" s="1"/>
  <c r="AQ118" i="18" s="1"/>
  <c r="AO110" i="18"/>
  <c r="AP110" i="18" s="1"/>
  <c r="AQ110" i="18" s="1"/>
  <c r="AO102" i="18"/>
  <c r="AP102" i="18" s="1"/>
  <c r="AQ102" i="18" s="1"/>
  <c r="AO116" i="18"/>
  <c r="AP116" i="18" s="1"/>
  <c r="AQ116" i="18" s="1"/>
  <c r="AO108" i="18"/>
  <c r="AP108" i="18" s="1"/>
  <c r="AQ108" i="18" s="1"/>
  <c r="AO100" i="18"/>
  <c r="AP100" i="18" s="1"/>
  <c r="AQ100" i="18" s="1"/>
  <c r="AO84" i="18"/>
  <c r="AP84" i="18" s="1"/>
  <c r="AQ84" i="18" s="1"/>
  <c r="AO76" i="18"/>
  <c r="AO60" i="18"/>
  <c r="AO52" i="18"/>
  <c r="AY105" i="18"/>
  <c r="AY97" i="18"/>
  <c r="AZ97" i="18" s="1"/>
  <c r="BA97" i="18" s="1"/>
  <c r="AY89" i="18"/>
  <c r="AZ89" i="18" s="1"/>
  <c r="BA89" i="18" s="1"/>
  <c r="AY81" i="18"/>
  <c r="AZ81" i="18" s="1"/>
  <c r="BA81" i="18" s="1"/>
  <c r="AY73" i="18"/>
  <c r="AZ73" i="18" s="1"/>
  <c r="BA73" i="18" s="1"/>
  <c r="AY65" i="18"/>
  <c r="AY57" i="18"/>
  <c r="AY49" i="18"/>
  <c r="AY41" i="18"/>
  <c r="AY33" i="18"/>
  <c r="AZ33" i="18" s="1"/>
  <c r="BA33" i="18" s="1"/>
  <c r="AY25" i="18"/>
  <c r="AZ25" i="18" s="1"/>
  <c r="BA25" i="18" s="1"/>
  <c r="AY17" i="18"/>
  <c r="AZ17" i="18" s="1"/>
  <c r="BA17" i="18" s="1"/>
  <c r="K12" i="16"/>
  <c r="AJ119" i="18"/>
  <c r="AJ111" i="18"/>
  <c r="AJ103" i="18"/>
  <c r="AJ95" i="18"/>
  <c r="AJ87" i="18"/>
  <c r="AJ79" i="18"/>
  <c r="AK79" i="18" s="1"/>
  <c r="AL79" i="18" s="1"/>
  <c r="AJ71" i="18"/>
  <c r="AK71" i="18" s="1"/>
  <c r="AL71" i="18" s="1"/>
  <c r="AJ63" i="18"/>
  <c r="AK63" i="18" s="1"/>
  <c r="AL63" i="18" s="1"/>
  <c r="AJ55" i="18"/>
  <c r="AJ47" i="18"/>
  <c r="AJ39" i="18"/>
  <c r="AJ31" i="18"/>
  <c r="AJ23" i="18"/>
  <c r="AJ15" i="18"/>
  <c r="AK15" i="18" s="1"/>
  <c r="AL15" i="18" s="1"/>
  <c r="K10" i="16"/>
  <c r="AJ118" i="18"/>
  <c r="AK118" i="18" s="1"/>
  <c r="AL118" i="18" s="1"/>
  <c r="AJ110" i="18"/>
  <c r="AJ102" i="18"/>
  <c r="AJ94" i="18"/>
  <c r="AJ86" i="18"/>
  <c r="AJ78" i="18"/>
  <c r="AK78" i="18" s="1"/>
  <c r="AL78" i="18" s="1"/>
  <c r="AJ70" i="18"/>
  <c r="AK70" i="18" s="1"/>
  <c r="AL70" i="18" s="1"/>
  <c r="AJ62" i="18"/>
  <c r="AK62" i="18" s="1"/>
  <c r="AL62" i="18" s="1"/>
  <c r="AJ54" i="18"/>
  <c r="AK54" i="18" s="1"/>
  <c r="AL54" i="18" s="1"/>
  <c r="AJ46" i="18"/>
  <c r="AJ38" i="18"/>
  <c r="AJ30" i="18"/>
  <c r="AJ22" i="18"/>
  <c r="AK22" i="18" s="1"/>
  <c r="AL22" i="18" s="1"/>
  <c r="AJ14" i="18"/>
  <c r="AJ121" i="18"/>
  <c r="AK121" i="18" s="1"/>
  <c r="AL121" i="18" s="1"/>
  <c r="AJ113" i="18"/>
  <c r="AK113" i="18" s="1"/>
  <c r="AL113" i="18" s="1"/>
  <c r="AJ104" i="18"/>
  <c r="AK104" i="18" s="1"/>
  <c r="AL104" i="18" s="1"/>
  <c r="AJ97" i="18"/>
  <c r="AK97" i="18" s="1"/>
  <c r="AL97" i="18" s="1"/>
  <c r="AJ89" i="18"/>
  <c r="AK89" i="18" s="1"/>
  <c r="AL89" i="18" s="1"/>
  <c r="AJ81" i="18"/>
  <c r="AK81" i="18" s="1"/>
  <c r="AL81" i="18" s="1"/>
  <c r="AJ73" i="18"/>
  <c r="AK73" i="18" s="1"/>
  <c r="AL73" i="18" s="1"/>
  <c r="AJ65" i="18"/>
  <c r="AK65" i="18" s="1"/>
  <c r="AL65" i="18" s="1"/>
  <c r="AJ57" i="18"/>
  <c r="AK57" i="18" s="1"/>
  <c r="AL57" i="18" s="1"/>
  <c r="AJ49" i="18"/>
  <c r="AK49" i="18" s="1"/>
  <c r="AL49" i="18" s="1"/>
  <c r="AJ41" i="18"/>
  <c r="AK41" i="18" s="1"/>
  <c r="AL41" i="18" s="1"/>
  <c r="AJ33" i="18"/>
  <c r="AK33" i="18" s="1"/>
  <c r="AL33" i="18" s="1"/>
  <c r="AJ25" i="18"/>
  <c r="AK25" i="18" s="1"/>
  <c r="AL25" i="18" s="1"/>
  <c r="AJ17" i="18"/>
  <c r="AK17" i="18" s="1"/>
  <c r="AL17" i="18" s="1"/>
  <c r="AK86" i="18"/>
  <c r="AL86" i="18" s="1"/>
  <c r="AK30" i="18"/>
  <c r="AL30" i="18" s="1"/>
  <c r="AK122" i="18"/>
  <c r="AL122" i="18" s="1"/>
  <c r="AK114" i="18"/>
  <c r="AL114" i="18" s="1"/>
  <c r="AK98" i="18"/>
  <c r="AL98" i="18" s="1"/>
  <c r="AK90" i="18"/>
  <c r="AL90" i="18" s="1"/>
  <c r="AK82" i="18"/>
  <c r="AL82" i="18" s="1"/>
  <c r="AK74" i="18"/>
  <c r="AL74" i="18" s="1"/>
  <c r="AK66" i="18"/>
  <c r="AL66" i="18" s="1"/>
  <c r="AK58" i="18"/>
  <c r="AL58" i="18" s="1"/>
  <c r="AK50" i="18"/>
  <c r="AL50" i="18" s="1"/>
  <c r="AK42" i="18"/>
  <c r="AL42" i="18" s="1"/>
  <c r="AK34" i="18"/>
  <c r="AL34" i="18" s="1"/>
  <c r="AK26" i="18"/>
  <c r="AL26" i="18" s="1"/>
  <c r="AK18" i="18"/>
  <c r="AL18" i="18" s="1"/>
  <c r="AH7" i="18"/>
  <c r="AJ53" i="18"/>
  <c r="AK53" i="18" s="1"/>
  <c r="AL53" i="18" s="1"/>
  <c r="AJ45" i="18"/>
  <c r="AK45" i="18" s="1"/>
  <c r="AL45" i="18" s="1"/>
  <c r="AJ37" i="18"/>
  <c r="AK37" i="18" s="1"/>
  <c r="AL37" i="18" s="1"/>
  <c r="AJ29" i="18"/>
  <c r="AK29" i="18" s="1"/>
  <c r="AL29" i="18" s="1"/>
  <c r="AJ21" i="18"/>
  <c r="AK21" i="18" s="1"/>
  <c r="AL21" i="18" s="1"/>
  <c r="AK110" i="18"/>
  <c r="AL110" i="18" s="1"/>
  <c r="AK94" i="18"/>
  <c r="AL94" i="18" s="1"/>
  <c r="AK46" i="18"/>
  <c r="AL46" i="18" s="1"/>
  <c r="AK14" i="18"/>
  <c r="AL14" i="18" s="1"/>
  <c r="AJ13" i="18"/>
  <c r="AK13" i="18" s="1"/>
  <c r="AL13" i="18" s="1"/>
  <c r="AJ115" i="18"/>
  <c r="AK115" i="18" s="1"/>
  <c r="AL115" i="18" s="1"/>
  <c r="AJ107" i="18"/>
  <c r="AK107" i="18" s="1"/>
  <c r="AL107" i="18" s="1"/>
  <c r="AJ99" i="18"/>
  <c r="AK99" i="18" s="1"/>
  <c r="AL99" i="18" s="1"/>
  <c r="AJ91" i="18"/>
  <c r="AK91" i="18" s="1"/>
  <c r="AL91" i="18" s="1"/>
  <c r="AJ83" i="18"/>
  <c r="AK83" i="18" s="1"/>
  <c r="AL83" i="18" s="1"/>
  <c r="AJ75" i="18"/>
  <c r="AK75" i="18" s="1"/>
  <c r="AL75" i="18" s="1"/>
  <c r="AJ67" i="18"/>
  <c r="AK67" i="18" s="1"/>
  <c r="AL67" i="18" s="1"/>
  <c r="AJ59" i="18"/>
  <c r="AK59" i="18" s="1"/>
  <c r="AL59" i="18" s="1"/>
  <c r="AJ51" i="18"/>
  <c r="AK51" i="18" s="1"/>
  <c r="AL51" i="18" s="1"/>
  <c r="AJ43" i="18"/>
  <c r="AK43" i="18" s="1"/>
  <c r="AL43" i="18" s="1"/>
  <c r="AJ35" i="18"/>
  <c r="AK35" i="18" s="1"/>
  <c r="AL35" i="18" s="1"/>
  <c r="AJ27" i="18"/>
  <c r="AK27" i="18" s="1"/>
  <c r="AL27" i="18" s="1"/>
  <c r="AJ19" i="18"/>
  <c r="AK19" i="18" s="1"/>
  <c r="AL19" i="18" s="1"/>
  <c r="AK102" i="18"/>
  <c r="AL102" i="18" s="1"/>
  <c r="AK38" i="18"/>
  <c r="AL38" i="18" s="1"/>
  <c r="AP16" i="18"/>
  <c r="AQ16" i="18" s="1"/>
  <c r="AK119" i="18"/>
  <c r="AL119" i="18" s="1"/>
  <c r="AK111" i="18"/>
  <c r="AL111" i="18" s="1"/>
  <c r="AK103" i="18"/>
  <c r="AL103" i="18" s="1"/>
  <c r="AK95" i="18"/>
  <c r="AL95" i="18" s="1"/>
  <c r="AK87" i="18"/>
  <c r="AL87" i="18" s="1"/>
  <c r="AK55" i="18"/>
  <c r="AL55" i="18" s="1"/>
  <c r="AK47" i="18"/>
  <c r="AL47" i="18" s="1"/>
  <c r="AK39" i="18"/>
  <c r="AL39" i="18" s="1"/>
  <c r="AK31" i="18"/>
  <c r="AL31" i="18" s="1"/>
  <c r="AK23" i="18"/>
  <c r="AL23" i="18" s="1"/>
  <c r="AM12" i="18"/>
  <c r="AZ105" i="18"/>
  <c r="BA105" i="18" s="1"/>
  <c r="AZ65" i="18"/>
  <c r="BA65" i="18" s="1"/>
  <c r="AZ57" i="18"/>
  <c r="BA57" i="18" s="1"/>
  <c r="AZ49" i="18"/>
  <c r="BA49" i="18" s="1"/>
  <c r="AZ41" i="18"/>
  <c r="BA41" i="18" s="1"/>
  <c r="AY111" i="18"/>
  <c r="AZ111" i="18" s="1"/>
  <c r="BA111" i="18" s="1"/>
  <c r="AY119" i="18"/>
  <c r="AZ119" i="18" s="1"/>
  <c r="BA119" i="18" s="1"/>
  <c r="AY103" i="18"/>
  <c r="AZ103" i="18" s="1"/>
  <c r="BA103" i="18" s="1"/>
  <c r="AY95" i="18"/>
  <c r="AZ95" i="18" s="1"/>
  <c r="BA95" i="18" s="1"/>
  <c r="AY87" i="18"/>
  <c r="AZ87" i="18" s="1"/>
  <c r="BA87" i="18" s="1"/>
  <c r="AY79" i="18"/>
  <c r="AZ79" i="18" s="1"/>
  <c r="BA79" i="18" s="1"/>
  <c r="AY71" i="18"/>
  <c r="AZ71" i="18" s="1"/>
  <c r="BA71" i="18" s="1"/>
  <c r="AY63" i="18"/>
  <c r="AZ63" i="18" s="1"/>
  <c r="BA63" i="18" s="1"/>
  <c r="AY55" i="18"/>
  <c r="AZ55" i="18" s="1"/>
  <c r="BA55" i="18" s="1"/>
  <c r="AY47" i="18"/>
  <c r="AY39" i="18"/>
  <c r="AZ39" i="18" s="1"/>
  <c r="BA39" i="18" s="1"/>
  <c r="AH12" i="18"/>
  <c r="AY14" i="18"/>
  <c r="AZ14" i="18" s="1"/>
  <c r="BA14" i="18" s="1"/>
  <c r="AJ117" i="18"/>
  <c r="AK117" i="18" s="1"/>
  <c r="AL117" i="18" s="1"/>
  <c r="AJ93" i="18"/>
  <c r="AK93" i="18" s="1"/>
  <c r="AL93" i="18" s="1"/>
  <c r="AJ77" i="18"/>
  <c r="AK77" i="18" s="1"/>
  <c r="AL77" i="18" s="1"/>
  <c r="AJ61" i="18"/>
  <c r="AK61" i="18" s="1"/>
  <c r="AL61" i="18" s="1"/>
  <c r="AJ112" i="18"/>
  <c r="AK112" i="18" s="1"/>
  <c r="AL112" i="18" s="1"/>
  <c r="AJ80" i="18"/>
  <c r="AK80" i="18" s="1"/>
  <c r="AL80" i="18" s="1"/>
  <c r="AJ48" i="18"/>
  <c r="AK48" i="18" s="1"/>
  <c r="AL48" i="18" s="1"/>
  <c r="AJ16" i="18"/>
  <c r="AK16" i="18" s="1"/>
  <c r="AL16" i="18" s="1"/>
  <c r="AP76" i="18"/>
  <c r="AQ76" i="18" s="1"/>
  <c r="AP60" i="18"/>
  <c r="AQ60" i="18" s="1"/>
  <c r="AP52" i="18"/>
  <c r="AQ52" i="18" s="1"/>
  <c r="AO44" i="18"/>
  <c r="AP44" i="18" s="1"/>
  <c r="AQ44" i="18" s="1"/>
  <c r="AO28" i="18"/>
  <c r="AP28" i="18" s="1"/>
  <c r="AQ28" i="18" s="1"/>
  <c r="AJ120" i="18"/>
  <c r="AK120" i="18" s="1"/>
  <c r="AL120" i="18" s="1"/>
  <c r="AJ88" i="18"/>
  <c r="AK88" i="18" s="1"/>
  <c r="AL88" i="18" s="1"/>
  <c r="AJ72" i="18"/>
  <c r="AK72" i="18" s="1"/>
  <c r="AL72" i="18" s="1"/>
  <c r="AJ56" i="18"/>
  <c r="AK56" i="18" s="1"/>
  <c r="AL56" i="18" s="1"/>
  <c r="AJ40" i="18"/>
  <c r="AK40" i="18" s="1"/>
  <c r="AL40" i="18" s="1"/>
  <c r="AJ24" i="18"/>
  <c r="AK24" i="18" s="1"/>
  <c r="AL24" i="18" s="1"/>
  <c r="AJ109" i="18"/>
  <c r="AK109" i="18" s="1"/>
  <c r="AL109" i="18" s="1"/>
  <c r="AJ85" i="18"/>
  <c r="AK85" i="18" s="1"/>
  <c r="AL85" i="18" s="1"/>
  <c r="AJ69" i="18"/>
  <c r="AK69" i="18" s="1"/>
  <c r="AL69" i="18" s="1"/>
  <c r="BG7" i="18"/>
  <c r="BB8" i="18"/>
  <c r="BG12" i="18"/>
  <c r="BB6" i="18"/>
  <c r="BG8" i="18"/>
  <c r="BB9" i="18"/>
  <c r="BB11" i="18"/>
  <c r="BB4" i="18"/>
  <c r="BB5" i="18"/>
  <c r="BC5" i="18" s="1"/>
  <c r="BG9" i="18"/>
  <c r="BB10" i="18"/>
  <c r="BG10" i="18"/>
  <c r="BG6" i="18"/>
  <c r="BG5" i="18"/>
  <c r="BH5" i="18" s="1"/>
  <c r="BG11" i="18"/>
  <c r="BG4" i="18"/>
  <c r="BB12" i="18"/>
  <c r="BB7" i="18"/>
  <c r="AW8" i="18"/>
  <c r="AM7" i="18"/>
  <c r="AH5" i="18"/>
  <c r="AW9" i="18"/>
  <c r="AM8" i="18"/>
  <c r="AH6" i="18"/>
  <c r="AW10" i="18"/>
  <c r="AM9" i="18"/>
  <c r="AM4" i="18"/>
  <c r="AW11" i="18"/>
  <c r="AW4" i="18"/>
  <c r="AM10" i="18"/>
  <c r="AH4" i="18"/>
  <c r="AH8" i="18"/>
  <c r="AW12" i="18"/>
  <c r="AM11" i="18"/>
  <c r="AH9" i="18"/>
  <c r="AJ96" i="18"/>
  <c r="AK96" i="18" s="1"/>
  <c r="AL96" i="18" s="1"/>
  <c r="AJ64" i="18"/>
  <c r="AK64" i="18" s="1"/>
  <c r="AL64" i="18" s="1"/>
  <c r="AJ32" i="18"/>
  <c r="AK32" i="18" s="1"/>
  <c r="AL32" i="18" s="1"/>
  <c r="AM5" i="18"/>
  <c r="AN5" i="18" s="1"/>
  <c r="AO4" i="18" s="1"/>
  <c r="AW5" i="18"/>
  <c r="AX5" i="18" s="1"/>
  <c r="AH11" i="18"/>
  <c r="AJ105" i="18"/>
  <c r="AK105" i="18" s="1"/>
  <c r="AL105" i="18" s="1"/>
  <c r="K14" i="16"/>
  <c r="K11" i="16"/>
  <c r="AJ101" i="18"/>
  <c r="AK101" i="18" s="1"/>
  <c r="AL101" i="18" s="1"/>
  <c r="AJ116" i="18"/>
  <c r="AK116" i="18" s="1"/>
  <c r="AL116" i="18" s="1"/>
  <c r="AJ108" i="18"/>
  <c r="AK108" i="18" s="1"/>
  <c r="AL108" i="18" s="1"/>
  <c r="AJ100" i="18"/>
  <c r="AK100" i="18" s="1"/>
  <c r="AL100" i="18" s="1"/>
  <c r="AJ92" i="18"/>
  <c r="AK92" i="18" s="1"/>
  <c r="AL92" i="18" s="1"/>
  <c r="AJ84" i="18"/>
  <c r="AK84" i="18" s="1"/>
  <c r="AL84" i="18" s="1"/>
  <c r="AJ76" i="18"/>
  <c r="AK76" i="18" s="1"/>
  <c r="AL76" i="18" s="1"/>
  <c r="AJ68" i="18"/>
  <c r="AK68" i="18" s="1"/>
  <c r="AL68" i="18" s="1"/>
  <c r="AJ60" i="18"/>
  <c r="AK60" i="18" s="1"/>
  <c r="AL60" i="18" s="1"/>
  <c r="AJ52" i="18"/>
  <c r="AK52" i="18" s="1"/>
  <c r="AL52" i="18" s="1"/>
  <c r="AJ44" i="18"/>
  <c r="AK44" i="18" s="1"/>
  <c r="AL44" i="18" s="1"/>
  <c r="AJ36" i="18"/>
  <c r="AK36" i="18" s="1"/>
  <c r="AL36" i="18" s="1"/>
  <c r="AJ28" i="18"/>
  <c r="AK28" i="18" s="1"/>
  <c r="AL28" i="18" s="1"/>
  <c r="AJ20" i="18"/>
  <c r="AK20" i="18" s="1"/>
  <c r="AL20" i="18" s="1"/>
  <c r="AM6" i="18"/>
  <c r="AW7" i="18"/>
  <c r="AY117" i="18"/>
  <c r="AZ117" i="18" s="1"/>
  <c r="BA117" i="18" s="1"/>
  <c r="AY109" i="18"/>
  <c r="AZ109" i="18" s="1"/>
  <c r="BA109" i="18" s="1"/>
  <c r="AY101" i="18"/>
  <c r="AZ101" i="18" s="1"/>
  <c r="BA101" i="18" s="1"/>
  <c r="AY93" i="18"/>
  <c r="AZ93" i="18" s="1"/>
  <c r="BA93" i="18" s="1"/>
  <c r="AY85" i="18"/>
  <c r="AZ85" i="18" s="1"/>
  <c r="BA85" i="18" s="1"/>
  <c r="AY77" i="18"/>
  <c r="AZ77" i="18" s="1"/>
  <c r="BA77" i="18" s="1"/>
  <c r="AY69" i="18"/>
  <c r="AZ69" i="18" s="1"/>
  <c r="BA69" i="18" s="1"/>
  <c r="AY61" i="18"/>
  <c r="AZ61" i="18" s="1"/>
  <c r="BA61" i="18" s="1"/>
  <c r="AY53" i="18"/>
  <c r="AZ53" i="18" s="1"/>
  <c r="BA53" i="18" s="1"/>
  <c r="AY45" i="18"/>
  <c r="AZ45" i="18" s="1"/>
  <c r="BA45" i="18" s="1"/>
  <c r="AY37" i="18"/>
  <c r="AZ37" i="18" s="1"/>
  <c r="BA37" i="18" s="1"/>
  <c r="AY21" i="18"/>
  <c r="AZ21" i="18" s="1"/>
  <c r="BA21" i="18" s="1"/>
  <c r="AY13" i="18"/>
  <c r="AZ13" i="18" s="1"/>
  <c r="BA13" i="18" s="1"/>
  <c r="AY115" i="18"/>
  <c r="AZ115" i="18" s="1"/>
  <c r="BA115" i="18" s="1"/>
  <c r="AY107" i="18"/>
  <c r="AZ107" i="18" s="1"/>
  <c r="BA107" i="18" s="1"/>
  <c r="AY99" i="18"/>
  <c r="AZ99" i="18" s="1"/>
  <c r="BA99" i="18" s="1"/>
  <c r="AY91" i="18"/>
  <c r="AZ91" i="18" s="1"/>
  <c r="BA91" i="18" s="1"/>
  <c r="AY83" i="18"/>
  <c r="AZ83" i="18" s="1"/>
  <c r="BA83" i="18" s="1"/>
  <c r="AY75" i="18"/>
  <c r="AZ75" i="18" s="1"/>
  <c r="BA75" i="18" s="1"/>
  <c r="AY67" i="18"/>
  <c r="AZ67" i="18" s="1"/>
  <c r="BA67" i="18" s="1"/>
  <c r="AY59" i="18"/>
  <c r="AZ59" i="18" s="1"/>
  <c r="BA59" i="18" s="1"/>
  <c r="AY51" i="18"/>
  <c r="AZ51" i="18" s="1"/>
  <c r="BA51" i="18" s="1"/>
  <c r="AY43" i="18"/>
  <c r="AZ43" i="18" s="1"/>
  <c r="BA43" i="18" s="1"/>
  <c r="AY35" i="18"/>
  <c r="AZ35" i="18" s="1"/>
  <c r="BA35" i="18" s="1"/>
  <c r="AY27" i="18"/>
  <c r="AZ27" i="18" s="1"/>
  <c r="BA27" i="18" s="1"/>
  <c r="AY19" i="18"/>
  <c r="AZ19" i="18" s="1"/>
  <c r="BA19" i="18" s="1"/>
  <c r="AP122" i="18"/>
  <c r="AQ122" i="18" s="1"/>
  <c r="AZ122" i="18"/>
  <c r="BA122" i="18" s="1"/>
  <c r="AO32" i="18"/>
  <c r="AP32" i="18" s="1"/>
  <c r="AQ32" i="18" s="1"/>
  <c r="AO27" i="18"/>
  <c r="AP27" i="18" s="1"/>
  <c r="AQ27" i="18" s="1"/>
  <c r="AZ47" i="18"/>
  <c r="BA47" i="18" s="1"/>
  <c r="AY31" i="18"/>
  <c r="AZ31" i="18" s="1"/>
  <c r="BA31" i="18" s="1"/>
  <c r="AY23" i="18"/>
  <c r="AZ23" i="18" s="1"/>
  <c r="BA23" i="18" s="1"/>
  <c r="AY15" i="18"/>
  <c r="AZ15" i="18" s="1"/>
  <c r="BA15" i="18" s="1"/>
  <c r="AO98" i="18"/>
  <c r="AP98" i="18" s="1"/>
  <c r="AQ98" i="18" s="1"/>
  <c r="AO82" i="18"/>
  <c r="AP82" i="18" s="1"/>
  <c r="AQ82" i="18" s="1"/>
  <c r="AO74" i="18"/>
  <c r="AP74" i="18" s="1"/>
  <c r="AQ74" i="18" s="1"/>
  <c r="AO66" i="18"/>
  <c r="AP66" i="18" s="1"/>
  <c r="AQ66" i="18" s="1"/>
  <c r="AO58" i="18"/>
  <c r="AP58" i="18" s="1"/>
  <c r="AQ58" i="18" s="1"/>
  <c r="AO50" i="18"/>
  <c r="AP50" i="18" s="1"/>
  <c r="AQ50" i="18" s="1"/>
  <c r="AO42" i="18"/>
  <c r="AP42" i="18" s="1"/>
  <c r="AQ42" i="18" s="1"/>
  <c r="AO34" i="18"/>
  <c r="AP34" i="18" s="1"/>
  <c r="AQ34" i="18" s="1"/>
  <c r="AO90" i="18"/>
  <c r="AP90" i="18" s="1"/>
  <c r="AQ90" i="18" s="1"/>
  <c r="AO106" i="18"/>
  <c r="AP106" i="18" s="1"/>
  <c r="AQ106" i="18" s="1"/>
  <c r="AO94" i="18"/>
  <c r="AP94" i="18" s="1"/>
  <c r="AQ94" i="18" s="1"/>
  <c r="AO86" i="18"/>
  <c r="AP86" i="18" s="1"/>
  <c r="AQ86" i="18" s="1"/>
  <c r="AO78" i="18"/>
  <c r="AP78" i="18" s="1"/>
  <c r="AQ78" i="18" s="1"/>
  <c r="AO70" i="18"/>
  <c r="AP70" i="18" s="1"/>
  <c r="AQ70" i="18" s="1"/>
  <c r="AO62" i="18"/>
  <c r="AP62" i="18" s="1"/>
  <c r="AQ62" i="18" s="1"/>
  <c r="AO54" i="18"/>
  <c r="AP54" i="18" s="1"/>
  <c r="AQ54" i="18" s="1"/>
  <c r="AO46" i="18"/>
  <c r="AP46" i="18" s="1"/>
  <c r="AQ46" i="18" s="1"/>
  <c r="AO38" i="18"/>
  <c r="AP38" i="18" s="1"/>
  <c r="AQ38" i="18" s="1"/>
  <c r="AO30" i="18"/>
  <c r="AP30" i="18" s="1"/>
  <c r="AQ30" i="18" s="1"/>
  <c r="AO36" i="18"/>
  <c r="AP36" i="18" s="1"/>
  <c r="AQ36" i="18" s="1"/>
  <c r="AO19" i="18"/>
  <c r="AP19" i="18" s="1"/>
  <c r="AQ19" i="18" s="1"/>
  <c r="AO121" i="18"/>
  <c r="AP121" i="18" s="1"/>
  <c r="AQ121" i="18" s="1"/>
  <c r="AO113" i="18"/>
  <c r="AP113" i="18" s="1"/>
  <c r="AQ113" i="18" s="1"/>
  <c r="AO105" i="18"/>
  <c r="AP105" i="18" s="1"/>
  <c r="AQ105" i="18" s="1"/>
  <c r="AO97" i="18"/>
  <c r="AP97" i="18" s="1"/>
  <c r="AQ97" i="18" s="1"/>
  <c r="AO89" i="18"/>
  <c r="AP89" i="18" s="1"/>
  <c r="AQ89" i="18" s="1"/>
  <c r="AO81" i="18"/>
  <c r="AP81" i="18" s="1"/>
  <c r="AQ81" i="18" s="1"/>
  <c r="AO73" i="18"/>
  <c r="AP73" i="18" s="1"/>
  <c r="AQ73" i="18" s="1"/>
  <c r="AO65" i="18"/>
  <c r="AP65" i="18" s="1"/>
  <c r="AQ65" i="18" s="1"/>
  <c r="AO57" i="18"/>
  <c r="AP57" i="18" s="1"/>
  <c r="AQ57" i="18" s="1"/>
  <c r="AO49" i="18"/>
  <c r="AP49" i="18" s="1"/>
  <c r="AQ49" i="18" s="1"/>
  <c r="AO41" i="18"/>
  <c r="AP41" i="18" s="1"/>
  <c r="AQ41" i="18" s="1"/>
  <c r="AO33" i="18"/>
  <c r="AP33" i="18" s="1"/>
  <c r="AQ33" i="18" s="1"/>
  <c r="AO92" i="18"/>
  <c r="AP92" i="18" s="1"/>
  <c r="AQ92" i="18" s="1"/>
  <c r="AO21" i="18"/>
  <c r="AP21" i="18" s="1"/>
  <c r="AQ21" i="18" s="1"/>
  <c r="AO13" i="18"/>
  <c r="AP13" i="18" s="1"/>
  <c r="AQ13" i="18" s="1"/>
  <c r="AO115" i="18"/>
  <c r="AP115" i="18" s="1"/>
  <c r="AQ115" i="18" s="1"/>
  <c r="AO107" i="18"/>
  <c r="AP107" i="18" s="1"/>
  <c r="AQ107" i="18" s="1"/>
  <c r="AO99" i="18"/>
  <c r="AP99" i="18" s="1"/>
  <c r="AQ99" i="18" s="1"/>
  <c r="AO91" i="18"/>
  <c r="AP91" i="18" s="1"/>
  <c r="AQ91" i="18" s="1"/>
  <c r="AO83" i="18"/>
  <c r="AP83" i="18" s="1"/>
  <c r="AQ83" i="18" s="1"/>
  <c r="AO75" i="18"/>
  <c r="AP75" i="18" s="1"/>
  <c r="AQ75" i="18" s="1"/>
  <c r="AO67" i="18"/>
  <c r="AP67" i="18" s="1"/>
  <c r="AQ67" i="18" s="1"/>
  <c r="AO59" i="18"/>
  <c r="AP59" i="18" s="1"/>
  <c r="AQ59" i="18" s="1"/>
  <c r="AO51" i="18"/>
  <c r="AP51" i="18" s="1"/>
  <c r="AQ51" i="18" s="1"/>
  <c r="AO26" i="18"/>
  <c r="AP26" i="18" s="1"/>
  <c r="AQ26" i="18" s="1"/>
  <c r="AO18" i="18"/>
  <c r="AP18" i="18" s="1"/>
  <c r="AQ18" i="18" s="1"/>
  <c r="AO120" i="18"/>
  <c r="AP120" i="18" s="1"/>
  <c r="AQ120" i="18" s="1"/>
  <c r="AO112" i="18"/>
  <c r="AP112" i="18" s="1"/>
  <c r="AQ112" i="18" s="1"/>
  <c r="AO104" i="18"/>
  <c r="AP104" i="18" s="1"/>
  <c r="AQ104" i="18" s="1"/>
  <c r="AO96" i="18"/>
  <c r="AP96" i="18" s="1"/>
  <c r="AQ96" i="18" s="1"/>
  <c r="AO88" i="18"/>
  <c r="AP88" i="18" s="1"/>
  <c r="AQ88" i="18" s="1"/>
  <c r="AO80" i="18"/>
  <c r="AP80" i="18" s="1"/>
  <c r="AQ80" i="18" s="1"/>
  <c r="AO72" i="18"/>
  <c r="AP72" i="18" s="1"/>
  <c r="AQ72" i="18" s="1"/>
  <c r="AO64" i="18"/>
  <c r="AP64" i="18" s="1"/>
  <c r="AQ64" i="18" s="1"/>
  <c r="AO56" i="18"/>
  <c r="AP56" i="18" s="1"/>
  <c r="AQ56" i="18" s="1"/>
  <c r="AO48" i="18"/>
  <c r="AP48" i="18" s="1"/>
  <c r="AQ48" i="18" s="1"/>
  <c r="AO40" i="18"/>
  <c r="AP40" i="18" s="1"/>
  <c r="AQ40" i="18" s="1"/>
  <c r="AO25" i="18"/>
  <c r="AP25" i="18" s="1"/>
  <c r="AQ25" i="18" s="1"/>
  <c r="AO17" i="18"/>
  <c r="AP17" i="18" s="1"/>
  <c r="AQ17" i="18" s="1"/>
  <c r="AO119" i="18"/>
  <c r="AP119" i="18" s="1"/>
  <c r="AQ119" i="18" s="1"/>
  <c r="AO111" i="18"/>
  <c r="AP111" i="18" s="1"/>
  <c r="AQ111" i="18" s="1"/>
  <c r="AO103" i="18"/>
  <c r="AP103" i="18" s="1"/>
  <c r="AQ103" i="18" s="1"/>
  <c r="AO95" i="18"/>
  <c r="AP95" i="18" s="1"/>
  <c r="AQ95" i="18" s="1"/>
  <c r="AO87" i="18"/>
  <c r="AP87" i="18" s="1"/>
  <c r="AQ87" i="18" s="1"/>
  <c r="AO79" i="18"/>
  <c r="AP79" i="18" s="1"/>
  <c r="AQ79" i="18" s="1"/>
  <c r="AO71" i="18"/>
  <c r="AP71" i="18" s="1"/>
  <c r="AQ71" i="18" s="1"/>
  <c r="AO63" i="18"/>
  <c r="AP63" i="18" s="1"/>
  <c r="AQ63" i="18" s="1"/>
  <c r="AO55" i="18"/>
  <c r="AP55" i="18" s="1"/>
  <c r="AQ55" i="18" s="1"/>
  <c r="AO47" i="18"/>
  <c r="AP47" i="18" s="1"/>
  <c r="AQ47" i="18" s="1"/>
  <c r="AO39" i="18"/>
  <c r="AP39" i="18" s="1"/>
  <c r="AQ39" i="18" s="1"/>
  <c r="AO31" i="18"/>
  <c r="AP31" i="18" s="1"/>
  <c r="AQ31" i="18" s="1"/>
  <c r="AO93" i="18"/>
  <c r="AP93" i="18" s="1"/>
  <c r="AQ93" i="18" s="1"/>
  <c r="AO85" i="18"/>
  <c r="AP85" i="18" s="1"/>
  <c r="AQ85" i="18" s="1"/>
  <c r="AO77" i="18"/>
  <c r="AP77" i="18" s="1"/>
  <c r="AQ77" i="18" s="1"/>
  <c r="AO69" i="18"/>
  <c r="AP69" i="18" s="1"/>
  <c r="AQ69" i="18" s="1"/>
  <c r="AO53" i="18"/>
  <c r="AP53" i="18" s="1"/>
  <c r="AQ53" i="18" s="1"/>
  <c r="AO45" i="18"/>
  <c r="AP45" i="18" s="1"/>
  <c r="AQ45" i="18" s="1"/>
  <c r="AO37" i="18"/>
  <c r="AP37" i="18" s="1"/>
  <c r="AQ37" i="18" s="1"/>
  <c r="AO29" i="18"/>
  <c r="AP29" i="18" s="1"/>
  <c r="AQ29" i="18" s="1"/>
  <c r="AO68" i="18"/>
  <c r="AP68" i="18" s="1"/>
  <c r="AQ68" i="18" s="1"/>
  <c r="AO23" i="18"/>
  <c r="AP23" i="18" s="1"/>
  <c r="AQ23" i="18" s="1"/>
  <c r="AO15" i="18"/>
  <c r="AP15" i="18" s="1"/>
  <c r="AQ15" i="18" s="1"/>
  <c r="AO117" i="18"/>
  <c r="AP117" i="18" s="1"/>
  <c r="AQ117" i="18" s="1"/>
  <c r="AO109" i="18"/>
  <c r="AP109" i="18" s="1"/>
  <c r="AQ109" i="18" s="1"/>
  <c r="AO101" i="18"/>
  <c r="AP101" i="18" s="1"/>
  <c r="AQ101" i="18" s="1"/>
  <c r="AO61" i="18"/>
  <c r="AP61" i="18" s="1"/>
  <c r="AQ61" i="18" s="1"/>
  <c r="AO22" i="18"/>
  <c r="AP22" i="18" s="1"/>
  <c r="AQ22" i="18" s="1"/>
  <c r="AO14" i="18"/>
  <c r="AP14" i="18" s="1"/>
  <c r="AQ14" i="18" s="1"/>
  <c r="AO43" i="18"/>
  <c r="AP43" i="18" s="1"/>
  <c r="AQ43" i="18" s="1"/>
  <c r="AO35" i="18"/>
  <c r="AP35" i="18" s="1"/>
  <c r="AQ35" i="18" s="1"/>
  <c r="AO20" i="18"/>
  <c r="AP20" i="18" s="1"/>
  <c r="AQ20" i="18" s="1"/>
  <c r="AO114" i="18"/>
  <c r="AP114" i="18" s="1"/>
  <c r="AQ114" i="18" s="1"/>
  <c r="AY29" i="18"/>
  <c r="AZ29" i="18" s="1"/>
  <c r="BA29" i="18" s="1"/>
  <c r="AY114" i="18"/>
  <c r="AZ114" i="18" s="1"/>
  <c r="BA114" i="18" s="1"/>
  <c r="AY106" i="18"/>
  <c r="AZ106" i="18" s="1"/>
  <c r="BA106" i="18" s="1"/>
  <c r="AY98" i="18"/>
  <c r="AZ98" i="18" s="1"/>
  <c r="BA98" i="18" s="1"/>
  <c r="AY90" i="18"/>
  <c r="AZ90" i="18" s="1"/>
  <c r="BA90" i="18" s="1"/>
  <c r="AY82" i="18"/>
  <c r="AZ82" i="18" s="1"/>
  <c r="BA82" i="18" s="1"/>
  <c r="AY74" i="18"/>
  <c r="AZ74" i="18" s="1"/>
  <c r="BA74" i="18" s="1"/>
  <c r="AY66" i="18"/>
  <c r="AZ66" i="18" s="1"/>
  <c r="BA66" i="18" s="1"/>
  <c r="AY58" i="18"/>
  <c r="AZ58" i="18" s="1"/>
  <c r="BA58" i="18" s="1"/>
  <c r="AY50" i="18"/>
  <c r="AZ50" i="18" s="1"/>
  <c r="BA50" i="18" s="1"/>
  <c r="AY42" i="18"/>
  <c r="AZ42" i="18" s="1"/>
  <c r="BA42" i="18" s="1"/>
  <c r="AY34" i="18"/>
  <c r="AZ34" i="18" s="1"/>
  <c r="BA34" i="18" s="1"/>
  <c r="AY26" i="18"/>
  <c r="AZ26" i="18" s="1"/>
  <c r="BA26" i="18" s="1"/>
  <c r="AY18" i="18"/>
  <c r="AZ18" i="18" s="1"/>
  <c r="BA18" i="18" s="1"/>
  <c r="AY121" i="18"/>
  <c r="AZ121" i="18" s="1"/>
  <c r="BA121" i="18" s="1"/>
  <c r="AY113" i="18"/>
  <c r="AZ113" i="18" s="1"/>
  <c r="BA113" i="18" s="1"/>
  <c r="AY120" i="18"/>
  <c r="AZ120" i="18" s="1"/>
  <c r="BA120" i="18" s="1"/>
  <c r="AY112" i="18"/>
  <c r="AZ112" i="18" s="1"/>
  <c r="BA112" i="18" s="1"/>
  <c r="AY104" i="18"/>
  <c r="AZ104" i="18" s="1"/>
  <c r="BA104" i="18" s="1"/>
  <c r="AY96" i="18"/>
  <c r="AZ96" i="18" s="1"/>
  <c r="BA96" i="18" s="1"/>
  <c r="AY88" i="18"/>
  <c r="AZ88" i="18" s="1"/>
  <c r="BA88" i="18" s="1"/>
  <c r="AY80" i="18"/>
  <c r="AZ80" i="18" s="1"/>
  <c r="BA80" i="18" s="1"/>
  <c r="AY72" i="18"/>
  <c r="AZ72" i="18" s="1"/>
  <c r="BA72" i="18" s="1"/>
  <c r="AY64" i="18"/>
  <c r="AZ64" i="18" s="1"/>
  <c r="BA64" i="18" s="1"/>
  <c r="AY56" i="18"/>
  <c r="AZ56" i="18" s="1"/>
  <c r="BA56" i="18" s="1"/>
  <c r="AY48" i="18"/>
  <c r="AZ48" i="18" s="1"/>
  <c r="BA48" i="18" s="1"/>
  <c r="AY40" i="18"/>
  <c r="AZ40" i="18" s="1"/>
  <c r="BA40" i="18" s="1"/>
  <c r="AY32" i="18"/>
  <c r="AZ32" i="18" s="1"/>
  <c r="BA32" i="18" s="1"/>
  <c r="AY24" i="18"/>
  <c r="AZ24" i="18" s="1"/>
  <c r="BA24" i="18" s="1"/>
  <c r="AY16" i="18"/>
  <c r="AZ16" i="18" s="1"/>
  <c r="BA16" i="18" s="1"/>
  <c r="AY118" i="18"/>
  <c r="AZ118" i="18" s="1"/>
  <c r="BA118" i="18" s="1"/>
  <c r="AY110" i="18"/>
  <c r="AZ110" i="18" s="1"/>
  <c r="BA110" i="18" s="1"/>
  <c r="AY102" i="18"/>
  <c r="AZ102" i="18" s="1"/>
  <c r="BA102" i="18" s="1"/>
  <c r="AY94" i="18"/>
  <c r="AZ94" i="18" s="1"/>
  <c r="BA94" i="18" s="1"/>
  <c r="AY86" i="18"/>
  <c r="AZ86" i="18" s="1"/>
  <c r="BA86" i="18" s="1"/>
  <c r="AY78" i="18"/>
  <c r="AZ78" i="18" s="1"/>
  <c r="BA78" i="18" s="1"/>
  <c r="AY70" i="18"/>
  <c r="AZ70" i="18" s="1"/>
  <c r="BA70" i="18" s="1"/>
  <c r="AY62" i="18"/>
  <c r="AZ62" i="18" s="1"/>
  <c r="BA62" i="18" s="1"/>
  <c r="AY54" i="18"/>
  <c r="AZ54" i="18" s="1"/>
  <c r="BA54" i="18" s="1"/>
  <c r="AY46" i="18"/>
  <c r="AZ46" i="18" s="1"/>
  <c r="BA46" i="18" s="1"/>
  <c r="AY38" i="18"/>
  <c r="AZ38" i="18" s="1"/>
  <c r="BA38" i="18" s="1"/>
  <c r="AY30" i="18"/>
  <c r="AZ30" i="18" s="1"/>
  <c r="BA30" i="18" s="1"/>
  <c r="AY22" i="18"/>
  <c r="AZ22" i="18" s="1"/>
  <c r="BA22" i="18" s="1"/>
  <c r="AY116" i="18"/>
  <c r="AZ116" i="18" s="1"/>
  <c r="BA116" i="18" s="1"/>
  <c r="AY108" i="18"/>
  <c r="AZ108" i="18" s="1"/>
  <c r="BA108" i="18" s="1"/>
  <c r="AY100" i="18"/>
  <c r="AZ100" i="18" s="1"/>
  <c r="BA100" i="18" s="1"/>
  <c r="AY92" i="18"/>
  <c r="AZ92" i="18" s="1"/>
  <c r="BA92" i="18" s="1"/>
  <c r="AY84" i="18"/>
  <c r="AZ84" i="18" s="1"/>
  <c r="BA84" i="18" s="1"/>
  <c r="AY76" i="18"/>
  <c r="AZ76" i="18" s="1"/>
  <c r="BA76" i="18" s="1"/>
  <c r="AY68" i="18"/>
  <c r="AZ68" i="18" s="1"/>
  <c r="BA68" i="18" s="1"/>
  <c r="AY60" i="18"/>
  <c r="AZ60" i="18" s="1"/>
  <c r="BA60" i="18" s="1"/>
  <c r="AY52" i="18"/>
  <c r="AZ52" i="18" s="1"/>
  <c r="BA52" i="18" s="1"/>
  <c r="AY44" i="18"/>
  <c r="AZ44" i="18" s="1"/>
  <c r="BA44" i="18" s="1"/>
  <c r="AY36" i="18"/>
  <c r="AZ36" i="18" s="1"/>
  <c r="BA36" i="18" s="1"/>
  <c r="AY28" i="18"/>
  <c r="AZ28" i="18" s="1"/>
  <c r="BA28" i="18" s="1"/>
  <c r="AY20" i="18"/>
  <c r="AZ20" i="18" s="1"/>
  <c r="BA20" i="18" s="1"/>
  <c r="AN6" i="18" l="1"/>
  <c r="AO5" i="18" s="1"/>
  <c r="AP5" i="18" s="1"/>
  <c r="AQ5" i="18" s="1"/>
  <c r="AW6" i="18"/>
  <c r="AX6" i="18" s="1"/>
  <c r="AH10" i="18"/>
  <c r="AP4" i="18"/>
  <c r="BC6" i="18"/>
  <c r="BD4" i="18"/>
  <c r="BE4" i="18" s="1"/>
  <c r="BH6" i="18"/>
  <c r="BI5" i="18" s="1"/>
  <c r="BJ5" i="18" s="1"/>
  <c r="BK5" i="18" s="1"/>
  <c r="BI4" i="18"/>
  <c r="BJ4" i="18" s="1"/>
  <c r="AI5" i="18"/>
  <c r="AY4" i="18"/>
  <c r="AZ4" i="18" s="1"/>
  <c r="AN7" i="18"/>
  <c r="BA4" i="18" l="1"/>
  <c r="BF4" i="18"/>
  <c r="BK4" i="18"/>
  <c r="AQ4" i="18"/>
  <c r="AO6" i="18"/>
  <c r="AP6" i="18" s="1"/>
  <c r="AQ6" i="18" s="1"/>
  <c r="AX7" i="18"/>
  <c r="AY6" i="18" s="1"/>
  <c r="AZ6" i="18" s="1"/>
  <c r="BA6" i="18" s="1"/>
  <c r="AY5" i="18"/>
  <c r="AZ5" i="18" s="1"/>
  <c r="BA5" i="18" s="1"/>
  <c r="AJ4" i="18"/>
  <c r="AK4" i="18" s="1"/>
  <c r="AI6" i="18"/>
  <c r="BH7" i="18"/>
  <c r="BH8" i="18" s="1"/>
  <c r="BD5" i="18"/>
  <c r="BE5" i="18" s="1"/>
  <c r="BF5" i="18" s="1"/>
  <c r="BC7" i="18"/>
  <c r="BC8" i="18" s="1"/>
  <c r="BD7" i="18" s="1"/>
  <c r="BE7" i="18" s="1"/>
  <c r="BF7" i="18" s="1"/>
  <c r="AN8" i="18"/>
  <c r="AO7" i="18" s="1"/>
  <c r="AP7" i="18" s="1"/>
  <c r="AQ7" i="18" s="1"/>
  <c r="BD6" i="18" l="1"/>
  <c r="BE6" i="18" s="1"/>
  <c r="BF6" i="18" s="1"/>
  <c r="AL4" i="18"/>
  <c r="AX8" i="18"/>
  <c r="AY7" i="18" s="1"/>
  <c r="AZ7" i="18" s="1"/>
  <c r="BA7" i="18" s="1"/>
  <c r="BI6" i="18"/>
  <c r="BJ6" i="18" s="1"/>
  <c r="BC9" i="18"/>
  <c r="BD8" i="18" s="1"/>
  <c r="BE8" i="18" s="1"/>
  <c r="BF8" i="18" s="1"/>
  <c r="AX9" i="18"/>
  <c r="BI7" i="18"/>
  <c r="BJ7" i="18" s="1"/>
  <c r="BK7" i="18" s="1"/>
  <c r="BH9" i="18"/>
  <c r="BI8" i="18" s="1"/>
  <c r="BJ8" i="18" s="1"/>
  <c r="BK8" i="18" s="1"/>
  <c r="AI7" i="18"/>
  <c r="AJ6" i="18" s="1"/>
  <c r="AK6" i="18" s="1"/>
  <c r="AL6" i="18" s="1"/>
  <c r="AJ5" i="18"/>
  <c r="AK5" i="18" s="1"/>
  <c r="AL5" i="18" s="1"/>
  <c r="AN9" i="18"/>
  <c r="AO8" i="18" s="1"/>
  <c r="AP8" i="18" s="1"/>
  <c r="AQ8" i="18" s="1"/>
  <c r="BC10" i="18"/>
  <c r="BD9" i="18" s="1"/>
  <c r="BE9" i="18" s="1"/>
  <c r="BF9" i="18" s="1"/>
  <c r="BK6" i="18" l="1"/>
  <c r="AY8" i="18"/>
  <c r="AZ8" i="18" s="1"/>
  <c r="BA8" i="18" s="1"/>
  <c r="BH10" i="18"/>
  <c r="BI9" i="18" s="1"/>
  <c r="BJ9" i="18" s="1"/>
  <c r="BK9" i="18" s="1"/>
  <c r="AI8" i="18"/>
  <c r="AJ7" i="18" s="1"/>
  <c r="AK7" i="18" s="1"/>
  <c r="AL7" i="18" s="1"/>
  <c r="AX10" i="18"/>
  <c r="AY9" i="18" s="1"/>
  <c r="AZ9" i="18" s="1"/>
  <c r="BA9" i="18" s="1"/>
  <c r="AN10" i="18"/>
  <c r="AO9" i="18" s="1"/>
  <c r="AP9" i="18" s="1"/>
  <c r="AQ9" i="18" s="1"/>
  <c r="BC11" i="18"/>
  <c r="BD10" i="18" s="1"/>
  <c r="BE10" i="18" s="1"/>
  <c r="BF10" i="18" s="1"/>
  <c r="AX11" i="18" l="1"/>
  <c r="AY10" i="18" s="1"/>
  <c r="AZ10" i="18" s="1"/>
  <c r="AI9" i="18"/>
  <c r="AJ8" i="18" s="1"/>
  <c r="AK8" i="18" s="1"/>
  <c r="AL8" i="18" s="1"/>
  <c r="BH11" i="18"/>
  <c r="BI10" i="18" s="1"/>
  <c r="BJ10" i="18" s="1"/>
  <c r="BK10" i="18" s="1"/>
  <c r="AN11" i="18"/>
  <c r="AO10" i="18" s="1"/>
  <c r="AP10" i="18" s="1"/>
  <c r="AQ10" i="18" s="1"/>
  <c r="BC12" i="18"/>
  <c r="BD12" i="18" s="1"/>
  <c r="BE12" i="18" s="1"/>
  <c r="BF12" i="18" s="1"/>
  <c r="BA10" i="18" l="1"/>
  <c r="AI10" i="18"/>
  <c r="AJ9" i="18" s="1"/>
  <c r="AK9" i="18" s="1"/>
  <c r="AL9" i="18" s="1"/>
  <c r="BH12" i="18"/>
  <c r="BI12" i="18" s="1"/>
  <c r="BJ12" i="18" s="1"/>
  <c r="BK12" i="18" s="1"/>
  <c r="AX12" i="18"/>
  <c r="AY11" i="18" s="1"/>
  <c r="AZ11" i="18" s="1"/>
  <c r="BA11" i="18" s="1"/>
  <c r="AN12" i="18"/>
  <c r="AO11" i="18" s="1"/>
  <c r="BD11" i="18"/>
  <c r="BE11" i="18" s="1"/>
  <c r="BF11" i="18" l="1"/>
  <c r="E13" i="16"/>
  <c r="Q13" i="16" s="1"/>
  <c r="R13" i="16" s="1"/>
  <c r="BI11" i="18"/>
  <c r="BJ11" i="18" s="1"/>
  <c r="AI11" i="18"/>
  <c r="AJ10" i="18" s="1"/>
  <c r="AK10" i="18" s="1"/>
  <c r="AL10" i="18" s="1"/>
  <c r="AP11" i="18"/>
  <c r="AQ11" i="18" s="1"/>
  <c r="AO12" i="18"/>
  <c r="BK11" i="18" l="1"/>
  <c r="E14" i="16"/>
  <c r="Q14" i="16" s="1"/>
  <c r="R14" i="16" s="1"/>
  <c r="AI12" i="18"/>
  <c r="AJ12" i="18" s="1"/>
  <c r="AK12" i="18" s="1"/>
  <c r="AL12" i="18" l="1"/>
  <c r="AJ11" i="18"/>
  <c r="AK11" i="18" s="1"/>
  <c r="AL11" i="18" s="1"/>
  <c r="E10" i="16" l="1"/>
  <c r="AB4" i="18"/>
  <c r="W4" i="18"/>
  <c r="R4" i="18"/>
  <c r="M4" i="18"/>
  <c r="H4" i="18"/>
  <c r="C4" i="18"/>
  <c r="J8" i="16"/>
  <c r="J7" i="16"/>
  <c r="J6" i="16"/>
  <c r="K6" i="16" s="1"/>
  <c r="J5" i="16"/>
  <c r="K5" i="16" s="1"/>
  <c r="J4" i="16"/>
  <c r="K4" i="16" s="1"/>
  <c r="J3" i="16"/>
  <c r="Q10" i="16" l="1"/>
  <c r="R10" i="16" s="1"/>
  <c r="Q11" i="18"/>
  <c r="K7" i="16"/>
  <c r="V4" i="18"/>
  <c r="K8" i="16"/>
  <c r="AA16" i="18"/>
  <c r="R18" i="18"/>
  <c r="R34" i="18"/>
  <c r="S34" i="18" s="1"/>
  <c r="R26" i="18"/>
  <c r="K3" i="16"/>
  <c r="B4" i="18" s="1"/>
  <c r="Q19" i="18"/>
  <c r="V26" i="18"/>
  <c r="W33" i="18"/>
  <c r="AA27" i="18"/>
  <c r="AA13" i="18"/>
  <c r="AB32" i="18"/>
  <c r="AB29" i="18"/>
  <c r="AB28" i="18"/>
  <c r="W26" i="18"/>
  <c r="AA12" i="18"/>
  <c r="W25" i="18"/>
  <c r="AA24" i="18"/>
  <c r="AA4" i="18"/>
  <c r="AA21" i="18"/>
  <c r="AA9" i="18"/>
  <c r="AB27" i="18"/>
  <c r="AC27" i="18" s="1"/>
  <c r="V10" i="18"/>
  <c r="AA33" i="18"/>
  <c r="AA20" i="18"/>
  <c r="AA8" i="18"/>
  <c r="AB25" i="18"/>
  <c r="V9" i="18"/>
  <c r="AA32" i="18"/>
  <c r="AA19" i="18"/>
  <c r="AA5" i="18"/>
  <c r="AB5" i="18" s="1"/>
  <c r="AC4" i="18" s="1"/>
  <c r="AB24" i="18"/>
  <c r="V25" i="18"/>
  <c r="AA25" i="18"/>
  <c r="V18" i="18"/>
  <c r="AA11" i="18"/>
  <c r="V17" i="18"/>
  <c r="Q4" i="18"/>
  <c r="V34" i="18"/>
  <c r="AA29" i="18"/>
  <c r="AA17" i="18"/>
  <c r="AB21" i="18"/>
  <c r="Q27" i="18"/>
  <c r="V33" i="18"/>
  <c r="W34" i="18"/>
  <c r="X34" i="18" s="1"/>
  <c r="AA28" i="18"/>
  <c r="AB33" i="18"/>
  <c r="AB20" i="18"/>
  <c r="Q18" i="18"/>
  <c r="R25" i="18"/>
  <c r="Q33" i="18"/>
  <c r="Q25" i="18"/>
  <c r="Q17" i="18"/>
  <c r="Q9" i="18"/>
  <c r="R32" i="18"/>
  <c r="R24" i="18"/>
  <c r="R16" i="18"/>
  <c r="V32" i="18"/>
  <c r="V24" i="18"/>
  <c r="V16" i="18"/>
  <c r="V8" i="18"/>
  <c r="W32" i="18"/>
  <c r="W24" i="18"/>
  <c r="Q32" i="18"/>
  <c r="Q24" i="18"/>
  <c r="Q16" i="18"/>
  <c r="Q8" i="18"/>
  <c r="R31" i="18"/>
  <c r="R23" i="18"/>
  <c r="V31" i="18"/>
  <c r="V23" i="18"/>
  <c r="V15" i="18"/>
  <c r="V7" i="18"/>
  <c r="W31" i="18"/>
  <c r="W23" i="18"/>
  <c r="AA34" i="18"/>
  <c r="AA26" i="18"/>
  <c r="AA18" i="18"/>
  <c r="AA10" i="18"/>
  <c r="AB34" i="18"/>
  <c r="AC34" i="18" s="1"/>
  <c r="AB26" i="18"/>
  <c r="Q34" i="18"/>
  <c r="Q10" i="18"/>
  <c r="R17" i="18"/>
  <c r="Q23" i="18"/>
  <c r="Q15" i="18"/>
  <c r="R30" i="18"/>
  <c r="R22" i="18"/>
  <c r="V30" i="18"/>
  <c r="V22" i="18"/>
  <c r="V14" i="18"/>
  <c r="V6" i="18"/>
  <c r="W30" i="18"/>
  <c r="W22" i="18"/>
  <c r="Q29" i="18"/>
  <c r="Q21" i="18"/>
  <c r="Q13" i="18"/>
  <c r="Q5" i="18"/>
  <c r="R5" i="18" s="1"/>
  <c r="R28" i="18"/>
  <c r="R20" i="18"/>
  <c r="V28" i="18"/>
  <c r="V20" i="18"/>
  <c r="V12" i="18"/>
  <c r="W28" i="18"/>
  <c r="AA31" i="18"/>
  <c r="AA23" i="18"/>
  <c r="AA15" i="18"/>
  <c r="AA7" i="18"/>
  <c r="AB31" i="18"/>
  <c r="AC31" i="18" s="1"/>
  <c r="AB23" i="18"/>
  <c r="Q26" i="18"/>
  <c r="R33" i="18"/>
  <c r="Q31" i="18"/>
  <c r="Q7" i="18"/>
  <c r="Q30" i="18"/>
  <c r="Q22" i="18"/>
  <c r="Q14" i="18"/>
  <c r="Q6" i="18"/>
  <c r="R29" i="18"/>
  <c r="S29" i="18" s="1"/>
  <c r="R21" i="18"/>
  <c r="V29" i="18"/>
  <c r="V21" i="18"/>
  <c r="V13" i="18"/>
  <c r="V5" i="18"/>
  <c r="W5" i="18" s="1"/>
  <c r="W29" i="18"/>
  <c r="W21" i="18"/>
  <c r="L10" i="18"/>
  <c r="Q28" i="18"/>
  <c r="Q20" i="18"/>
  <c r="Q12" i="18"/>
  <c r="R27" i="18"/>
  <c r="R19" i="18"/>
  <c r="V27" i="18"/>
  <c r="V19" i="18"/>
  <c r="V11" i="18"/>
  <c r="W20" i="18"/>
  <c r="W27" i="18"/>
  <c r="AA30" i="18"/>
  <c r="AA22" i="18"/>
  <c r="AA14" i="18"/>
  <c r="AA6" i="18"/>
  <c r="AB30" i="18"/>
  <c r="AB22" i="18"/>
  <c r="M32" i="18"/>
  <c r="L32" i="18"/>
  <c r="L24" i="18"/>
  <c r="M24" i="18"/>
  <c r="L22" i="18"/>
  <c r="M22" i="18"/>
  <c r="L34" i="18"/>
  <c r="M34" i="18"/>
  <c r="N34" i="18" s="1"/>
  <c r="L30" i="18"/>
  <c r="M30" i="18"/>
  <c r="L28" i="18"/>
  <c r="M28" i="18"/>
  <c r="L26" i="18"/>
  <c r="M26" i="18"/>
  <c r="C25" i="18"/>
  <c r="C31" i="18"/>
  <c r="G28" i="18"/>
  <c r="G20" i="18"/>
  <c r="G12" i="18"/>
  <c r="G34" i="18"/>
  <c r="H29" i="18"/>
  <c r="L16" i="18"/>
  <c r="L8" i="18"/>
  <c r="C30" i="18"/>
  <c r="G27" i="18"/>
  <c r="G19" i="18"/>
  <c r="G11" i="18"/>
  <c r="G33" i="18"/>
  <c r="H28" i="18"/>
  <c r="H34" i="18"/>
  <c r="L31" i="18"/>
  <c r="L23" i="18"/>
  <c r="L15" i="18"/>
  <c r="L7" i="18"/>
  <c r="M31" i="18"/>
  <c r="M23" i="18"/>
  <c r="C29" i="18"/>
  <c r="G26" i="18"/>
  <c r="G18" i="18"/>
  <c r="G10" i="18"/>
  <c r="G32" i="18"/>
  <c r="H27" i="18"/>
  <c r="H33" i="18"/>
  <c r="L14" i="18"/>
  <c r="L6" i="18"/>
  <c r="C28" i="18"/>
  <c r="G25" i="18"/>
  <c r="G17" i="18"/>
  <c r="G9" i="18"/>
  <c r="G31" i="18"/>
  <c r="H26" i="18"/>
  <c r="L29" i="18"/>
  <c r="L21" i="18"/>
  <c r="L13" i="18"/>
  <c r="L5" i="18"/>
  <c r="M29" i="18"/>
  <c r="C27" i="18"/>
  <c r="G24" i="18"/>
  <c r="G16" i="18"/>
  <c r="G8" i="18"/>
  <c r="G30" i="18"/>
  <c r="H25" i="18"/>
  <c r="L20" i="18"/>
  <c r="L12" i="18"/>
  <c r="B11" i="18"/>
  <c r="C34" i="18"/>
  <c r="C26" i="18"/>
  <c r="G4" i="18"/>
  <c r="G23" i="18"/>
  <c r="G15" i="18"/>
  <c r="G7" i="18"/>
  <c r="H32" i="18"/>
  <c r="H24" i="18"/>
  <c r="L4" i="18"/>
  <c r="L27" i="18"/>
  <c r="L19" i="18"/>
  <c r="L11" i="18"/>
  <c r="M27" i="18"/>
  <c r="C33" i="18"/>
  <c r="G22" i="18"/>
  <c r="G14" i="18"/>
  <c r="G6" i="18"/>
  <c r="H31" i="18"/>
  <c r="H23" i="18"/>
  <c r="L18" i="18"/>
  <c r="C32" i="18"/>
  <c r="C24" i="18"/>
  <c r="G29" i="18"/>
  <c r="G21" i="18"/>
  <c r="G13" i="18"/>
  <c r="G5" i="18"/>
  <c r="H5" i="18" s="1"/>
  <c r="H30" i="18"/>
  <c r="H22" i="18"/>
  <c r="L33" i="18"/>
  <c r="L25" i="18"/>
  <c r="L17" i="18"/>
  <c r="L9" i="18"/>
  <c r="M33" i="18"/>
  <c r="M25" i="18"/>
  <c r="B30" i="18"/>
  <c r="B29" i="18"/>
  <c r="B22" i="18"/>
  <c r="B27" i="18"/>
  <c r="B19" i="18"/>
  <c r="B28" i="18"/>
  <c r="B34" i="18"/>
  <c r="B26" i="18"/>
  <c r="B10" i="18"/>
  <c r="B33" i="18"/>
  <c r="B25" i="18"/>
  <c r="B32" i="18"/>
  <c r="B24" i="18"/>
  <c r="B31" i="18"/>
  <c r="B23" i="18"/>
  <c r="B15" i="18"/>
  <c r="X24" i="18" l="1"/>
  <c r="X25" i="18"/>
  <c r="X32" i="18"/>
  <c r="AC20" i="18"/>
  <c r="AD20" i="18" s="1"/>
  <c r="AE20" i="18" s="1"/>
  <c r="T34" i="18"/>
  <c r="U34" i="18" s="1"/>
  <c r="S33" i="18"/>
  <c r="X33" i="18"/>
  <c r="Y33" i="18" s="1"/>
  <c r="Z33" i="18" s="1"/>
  <c r="S22" i="18"/>
  <c r="T22" i="18" s="1"/>
  <c r="U22" i="18" s="1"/>
  <c r="Y34" i="18"/>
  <c r="Z34" i="18" s="1"/>
  <c r="Y25" i="18"/>
  <c r="Z25" i="18" s="1"/>
  <c r="S21" i="18"/>
  <c r="T33" i="18"/>
  <c r="U33" i="18" s="1"/>
  <c r="S25" i="18"/>
  <c r="T25" i="18" s="1"/>
  <c r="U25" i="18" s="1"/>
  <c r="AC26" i="18"/>
  <c r="S31" i="18"/>
  <c r="T31" i="18" s="1"/>
  <c r="U31" i="18" s="1"/>
  <c r="Y24" i="18"/>
  <c r="Z24" i="18" s="1"/>
  <c r="X23" i="18"/>
  <c r="Y23" i="18" s="1"/>
  <c r="Z23" i="18" s="1"/>
  <c r="S24" i="18"/>
  <c r="T24" i="18" s="1"/>
  <c r="U24" i="18" s="1"/>
  <c r="AD27" i="18"/>
  <c r="AE27" i="18" s="1"/>
  <c r="AD4" i="18"/>
  <c r="X29" i="18"/>
  <c r="Y29" i="18" s="1"/>
  <c r="Z29" i="18" s="1"/>
  <c r="T29" i="18"/>
  <c r="U29" i="18" s="1"/>
  <c r="AC24" i="18"/>
  <c r="AD24" i="18" s="1"/>
  <c r="AE24" i="18" s="1"/>
  <c r="AC33" i="18"/>
  <c r="AD33" i="18" s="1"/>
  <c r="AE33" i="18" s="1"/>
  <c r="AD34" i="18"/>
  <c r="AE34" i="18" s="1"/>
  <c r="AC32" i="18"/>
  <c r="AD32" i="18" s="1"/>
  <c r="AE32" i="18" s="1"/>
  <c r="X31" i="18"/>
  <c r="Y31" i="18" s="1"/>
  <c r="Z31" i="18" s="1"/>
  <c r="S27" i="18"/>
  <c r="T27" i="18" s="1"/>
  <c r="U27" i="18" s="1"/>
  <c r="AC23" i="18"/>
  <c r="AD23" i="18" s="1"/>
  <c r="AE23" i="18" s="1"/>
  <c r="S30" i="18"/>
  <c r="T30" i="18" s="1"/>
  <c r="U30" i="18" s="1"/>
  <c r="X20" i="18"/>
  <c r="Y20" i="18" s="1"/>
  <c r="Z20" i="18" s="1"/>
  <c r="AC28" i="18"/>
  <c r="AD28" i="18" s="1"/>
  <c r="AE28" i="18" s="1"/>
  <c r="AC30" i="18"/>
  <c r="AD30" i="18" s="1"/>
  <c r="AE30" i="18" s="1"/>
  <c r="S17" i="18"/>
  <c r="AC25" i="18"/>
  <c r="AD25" i="18" s="1"/>
  <c r="AE25" i="18" s="1"/>
  <c r="AB6" i="18"/>
  <c r="AC5" i="18" s="1"/>
  <c r="AD5" i="18" s="1"/>
  <c r="AE5" i="18" s="1"/>
  <c r="B6" i="18"/>
  <c r="I32" i="18"/>
  <c r="J32" i="18" s="1"/>
  <c r="K32" i="18" s="1"/>
  <c r="X22" i="18"/>
  <c r="Y22" i="18" s="1"/>
  <c r="Z22" i="18" s="1"/>
  <c r="S26" i="18"/>
  <c r="T26" i="18" s="1"/>
  <c r="U26" i="18" s="1"/>
  <c r="B8" i="18"/>
  <c r="B14" i="18"/>
  <c r="B12" i="18"/>
  <c r="B20" i="18"/>
  <c r="I28" i="18"/>
  <c r="J28" i="18" s="1"/>
  <c r="K28" i="18" s="1"/>
  <c r="X27" i="18"/>
  <c r="Y27" i="18" s="1"/>
  <c r="Z27" i="18" s="1"/>
  <c r="B9" i="18"/>
  <c r="I23" i="18"/>
  <c r="J23" i="18" s="1"/>
  <c r="K23" i="18" s="1"/>
  <c r="AD31" i="18"/>
  <c r="AE31" i="18" s="1"/>
  <c r="S23" i="18"/>
  <c r="T23" i="18" s="1"/>
  <c r="U23" i="18" s="1"/>
  <c r="B5" i="18"/>
  <c r="C5" i="18" s="1"/>
  <c r="AC22" i="18"/>
  <c r="AD22" i="18" s="1"/>
  <c r="AE22" i="18" s="1"/>
  <c r="AC29" i="18"/>
  <c r="AD29" i="18" s="1"/>
  <c r="AE29" i="18" s="1"/>
  <c r="R6" i="18"/>
  <c r="S5" i="18" s="1"/>
  <c r="T5" i="18" s="1"/>
  <c r="U5" i="18" s="1"/>
  <c r="S4" i="18"/>
  <c r="T4" i="18" s="1"/>
  <c r="N23" i="18"/>
  <c r="O23" i="18" s="1"/>
  <c r="P23" i="18" s="1"/>
  <c r="H6" i="18"/>
  <c r="I31" i="18"/>
  <c r="J31" i="18" s="1"/>
  <c r="K31" i="18" s="1"/>
  <c r="I26" i="18"/>
  <c r="J26" i="18" s="1"/>
  <c r="K26" i="18" s="1"/>
  <c r="X28" i="18"/>
  <c r="Y28" i="18" s="1"/>
  <c r="Z28" i="18" s="1"/>
  <c r="Y32" i="18"/>
  <c r="Z32" i="18" s="1"/>
  <c r="S16" i="18"/>
  <c r="AC21" i="18"/>
  <c r="AD21" i="18" s="1"/>
  <c r="AE21" i="18" s="1"/>
  <c r="B17" i="18"/>
  <c r="B21" i="18"/>
  <c r="S19" i="18"/>
  <c r="X21" i="18"/>
  <c r="Y21" i="18" s="1"/>
  <c r="Z21" i="18" s="1"/>
  <c r="X26" i="18"/>
  <c r="Y26" i="18" s="1"/>
  <c r="Z26" i="18" s="1"/>
  <c r="AD26" i="18"/>
  <c r="AE26" i="18" s="1"/>
  <c r="S32" i="18"/>
  <c r="T32" i="18" s="1"/>
  <c r="U32" i="18" s="1"/>
  <c r="S20" i="18"/>
  <c r="S18" i="18"/>
  <c r="B13" i="18"/>
  <c r="N27" i="18"/>
  <c r="O27" i="18" s="1"/>
  <c r="P27" i="18" s="1"/>
  <c r="S28" i="18"/>
  <c r="T28" i="18" s="1"/>
  <c r="U28" i="18" s="1"/>
  <c r="X30" i="18"/>
  <c r="Y30" i="18" s="1"/>
  <c r="Z30" i="18" s="1"/>
  <c r="W6" i="18"/>
  <c r="X5" i="18" s="1"/>
  <c r="Y5" i="18" s="1"/>
  <c r="Z5" i="18" s="1"/>
  <c r="I25" i="18"/>
  <c r="J25" i="18" s="1"/>
  <c r="K25" i="18" s="1"/>
  <c r="AB7" i="18"/>
  <c r="AC6" i="18" s="1"/>
  <c r="AD6" i="18" s="1"/>
  <c r="AE6" i="18" s="1"/>
  <c r="H7" i="18"/>
  <c r="H8" i="18" s="1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I21" i="18" s="1"/>
  <c r="N31" i="18"/>
  <c r="O31" i="18" s="1"/>
  <c r="P31" i="18" s="1"/>
  <c r="X4" i="18"/>
  <c r="Y4" i="18" s="1"/>
  <c r="O34" i="18"/>
  <c r="P34" i="18" s="1"/>
  <c r="N25" i="18"/>
  <c r="O25" i="18" s="1"/>
  <c r="P25" i="18" s="1"/>
  <c r="I33" i="18"/>
  <c r="J33" i="18" s="1"/>
  <c r="K33" i="18" s="1"/>
  <c r="N33" i="18"/>
  <c r="O33" i="18" s="1"/>
  <c r="P33" i="18" s="1"/>
  <c r="I30" i="18"/>
  <c r="J30" i="18" s="1"/>
  <c r="K30" i="18" s="1"/>
  <c r="I27" i="18"/>
  <c r="J27" i="18" s="1"/>
  <c r="K27" i="18" s="1"/>
  <c r="N22" i="18"/>
  <c r="O22" i="18" s="1"/>
  <c r="P22" i="18" s="1"/>
  <c r="B7" i="18"/>
  <c r="N29" i="18"/>
  <c r="O29" i="18" s="1"/>
  <c r="P29" i="18" s="1"/>
  <c r="B16" i="18"/>
  <c r="B18" i="18"/>
  <c r="I34" i="18"/>
  <c r="J34" i="18" s="1"/>
  <c r="K34" i="18" s="1"/>
  <c r="N26" i="18"/>
  <c r="O26" i="18" s="1"/>
  <c r="P26" i="18" s="1"/>
  <c r="N32" i="18"/>
  <c r="O32" i="18" s="1"/>
  <c r="P32" i="18" s="1"/>
  <c r="I29" i="18"/>
  <c r="J29" i="18" s="1"/>
  <c r="K29" i="18" s="1"/>
  <c r="I24" i="18"/>
  <c r="J24" i="18" s="1"/>
  <c r="K24" i="18" s="1"/>
  <c r="N24" i="18"/>
  <c r="O24" i="18" s="1"/>
  <c r="P24" i="18" s="1"/>
  <c r="N30" i="18"/>
  <c r="O30" i="18" s="1"/>
  <c r="P30" i="18" s="1"/>
  <c r="M5" i="18"/>
  <c r="N28" i="18"/>
  <c r="O28" i="18" s="1"/>
  <c r="P28" i="18" s="1"/>
  <c r="H4" i="19"/>
  <c r="I4" i="19" s="1"/>
  <c r="L4" i="19" s="1"/>
  <c r="M4" i="19" s="1"/>
  <c r="N4" i="19" s="1"/>
  <c r="M13" i="16"/>
  <c r="M14" i="16"/>
  <c r="S10" i="16"/>
  <c r="S13" i="16"/>
  <c r="S14" i="16"/>
  <c r="E31" i="19"/>
  <c r="E30" i="19"/>
  <c r="E29" i="19"/>
  <c r="L26" i="19"/>
  <c r="M26" i="19" s="1"/>
  <c r="N26" i="19" s="1"/>
  <c r="G26" i="19"/>
  <c r="L25" i="19"/>
  <c r="M25" i="19" s="1"/>
  <c r="N25" i="19" s="1"/>
  <c r="G25" i="19"/>
  <c r="L24" i="19"/>
  <c r="M24" i="19" s="1"/>
  <c r="N24" i="19" s="1"/>
  <c r="G24" i="19"/>
  <c r="L23" i="19"/>
  <c r="M23" i="19" s="1"/>
  <c r="N23" i="19" s="1"/>
  <c r="L22" i="19"/>
  <c r="M22" i="19" s="1"/>
  <c r="N22" i="19" s="1"/>
  <c r="L21" i="19"/>
  <c r="M21" i="19" s="1"/>
  <c r="N21" i="19" s="1"/>
  <c r="E13" i="19"/>
  <c r="E12" i="19"/>
  <c r="E11" i="19"/>
  <c r="H8" i="19"/>
  <c r="I8" i="19" s="1"/>
  <c r="L8" i="19" s="1"/>
  <c r="M8" i="19" s="1"/>
  <c r="N8" i="19" s="1"/>
  <c r="G8" i="19"/>
  <c r="H7" i="19"/>
  <c r="I7" i="19" s="1"/>
  <c r="L7" i="19" s="1"/>
  <c r="M7" i="19" s="1"/>
  <c r="N7" i="19" s="1"/>
  <c r="G7" i="19"/>
  <c r="H6" i="19"/>
  <c r="I6" i="19" s="1"/>
  <c r="L6" i="19" s="1"/>
  <c r="M6" i="19" s="1"/>
  <c r="N6" i="19" s="1"/>
  <c r="G6" i="19"/>
  <c r="H5" i="19"/>
  <c r="I5" i="19" s="1"/>
  <c r="L5" i="19" s="1"/>
  <c r="M5" i="19" s="1"/>
  <c r="N5" i="19" s="1"/>
  <c r="G5" i="19"/>
  <c r="H3" i="19"/>
  <c r="I3" i="19" s="1"/>
  <c r="L3" i="19" s="1"/>
  <c r="M3" i="19" s="1"/>
  <c r="C6" i="18" l="1"/>
  <c r="C7" i="18" s="1"/>
  <c r="C8" i="18" s="1"/>
  <c r="C9" i="18" s="1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E34" i="19"/>
  <c r="E23" i="19" s="1"/>
  <c r="G23" i="19" s="1"/>
  <c r="N3" i="19"/>
  <c r="N10" i="19" s="1"/>
  <c r="D4" i="18"/>
  <c r="E4" i="18" s="1"/>
  <c r="Z4" i="18"/>
  <c r="U4" i="18"/>
  <c r="R7" i="18"/>
  <c r="R8" i="18" s="1"/>
  <c r="AB8" i="18"/>
  <c r="AC7" i="18" s="1"/>
  <c r="AD7" i="18" s="1"/>
  <c r="AE7" i="18" s="1"/>
  <c r="W7" i="18"/>
  <c r="I17" i="18"/>
  <c r="J17" i="18" s="1"/>
  <c r="K17" i="18" s="1"/>
  <c r="I18" i="18"/>
  <c r="J18" i="18" s="1"/>
  <c r="K18" i="18" s="1"/>
  <c r="M6" i="18"/>
  <c r="N5" i="18" s="1"/>
  <c r="O5" i="18" s="1"/>
  <c r="P5" i="18" s="1"/>
  <c r="N4" i="18"/>
  <c r="O4" i="18" s="1"/>
  <c r="I19" i="18"/>
  <c r="J19" i="18" s="1"/>
  <c r="K19" i="18" s="1"/>
  <c r="D32" i="18"/>
  <c r="E32" i="18" s="1"/>
  <c r="F32" i="18" s="1"/>
  <c r="D29" i="18"/>
  <c r="D34" i="18"/>
  <c r="E34" i="18" s="1"/>
  <c r="F34" i="18" s="1"/>
  <c r="E33" i="19"/>
  <c r="E22" i="19" s="1"/>
  <c r="G22" i="19" s="1"/>
  <c r="E14" i="19"/>
  <c r="E3" i="19" s="1"/>
  <c r="E15" i="19"/>
  <c r="E4" i="19" s="1"/>
  <c r="E16" i="19"/>
  <c r="E5" i="19" s="1"/>
  <c r="E32" i="19"/>
  <c r="E21" i="19" s="1"/>
  <c r="G21" i="19" s="1"/>
  <c r="N28" i="19"/>
  <c r="F4" i="18" l="1"/>
  <c r="S6" i="18"/>
  <c r="T6" i="18" s="1"/>
  <c r="P4" i="18"/>
  <c r="S7" i="18"/>
  <c r="T7" i="18" s="1"/>
  <c r="U7" i="18" s="1"/>
  <c r="AE4" i="18"/>
  <c r="R9" i="18"/>
  <c r="S8" i="18" s="1"/>
  <c r="W8" i="18"/>
  <c r="X7" i="18" s="1"/>
  <c r="Y7" i="18" s="1"/>
  <c r="Z7" i="18" s="1"/>
  <c r="X6" i="18"/>
  <c r="Y6" i="18" s="1"/>
  <c r="AB9" i="18"/>
  <c r="AC8" i="18" s="1"/>
  <c r="AD8" i="18" s="1"/>
  <c r="AE8" i="18" s="1"/>
  <c r="M7" i="18"/>
  <c r="N6" i="18" s="1"/>
  <c r="O6" i="18" s="1"/>
  <c r="P6" i="18" s="1"/>
  <c r="I20" i="18"/>
  <c r="J20" i="18" s="1"/>
  <c r="K20" i="18" s="1"/>
  <c r="D31" i="18"/>
  <c r="E31" i="18" s="1"/>
  <c r="F31" i="18" s="1"/>
  <c r="D24" i="18"/>
  <c r="E24" i="18" s="1"/>
  <c r="F24" i="18" s="1"/>
  <c r="D25" i="18"/>
  <c r="E25" i="18" s="1"/>
  <c r="F25" i="18" s="1"/>
  <c r="D30" i="18"/>
  <c r="E30" i="18" s="1"/>
  <c r="F30" i="18" s="1"/>
  <c r="D23" i="18"/>
  <c r="E23" i="18" s="1"/>
  <c r="F23" i="18" s="1"/>
  <c r="E29" i="18"/>
  <c r="F29" i="18" s="1"/>
  <c r="D27" i="18"/>
  <c r="E27" i="18" s="1"/>
  <c r="F27" i="18" s="1"/>
  <c r="D26" i="18"/>
  <c r="E26" i="18" s="1"/>
  <c r="F26" i="18" s="1"/>
  <c r="D33" i="18"/>
  <c r="E33" i="18" s="1"/>
  <c r="F33" i="18" s="1"/>
  <c r="D28" i="18"/>
  <c r="E28" i="18" s="1"/>
  <c r="F28" i="18" s="1"/>
  <c r="Z6" i="18" l="1"/>
  <c r="U6" i="18"/>
  <c r="W9" i="18"/>
  <c r="X8" i="18" s="1"/>
  <c r="Y8" i="18" s="1"/>
  <c r="Z8" i="18" s="1"/>
  <c r="AB10" i="18"/>
  <c r="AC9" i="18" s="1"/>
  <c r="AD9" i="18" s="1"/>
  <c r="R10" i="18"/>
  <c r="S9" i="18" s="1"/>
  <c r="T8" i="18"/>
  <c r="U8" i="18" s="1"/>
  <c r="M8" i="18"/>
  <c r="I22" i="18"/>
  <c r="J22" i="18" s="1"/>
  <c r="K22" i="18" s="1"/>
  <c r="I4" i="18"/>
  <c r="J4" i="18" s="1"/>
  <c r="AT16" i="18"/>
  <c r="AE9" i="18" l="1"/>
  <c r="K4" i="18"/>
  <c r="R11" i="18"/>
  <c r="S10" i="18" s="1"/>
  <c r="AB11" i="18"/>
  <c r="AC10" i="18" s="1"/>
  <c r="AD10" i="18" s="1"/>
  <c r="AE10" i="18" s="1"/>
  <c r="W10" i="18"/>
  <c r="X9" i="18" s="1"/>
  <c r="Y9" i="18" s="1"/>
  <c r="T9" i="18"/>
  <c r="M9" i="18"/>
  <c r="N7" i="18"/>
  <c r="O7" i="18" s="1"/>
  <c r="J21" i="18"/>
  <c r="K21" i="18" s="1"/>
  <c r="I5" i="18"/>
  <c r="J5" i="18" s="1"/>
  <c r="K5" i="18" s="1"/>
  <c r="Z9" i="18" l="1"/>
  <c r="P7" i="18"/>
  <c r="U9" i="18"/>
  <c r="W11" i="18"/>
  <c r="X10" i="18" s="1"/>
  <c r="Y10" i="18" s="1"/>
  <c r="Z10" i="18" s="1"/>
  <c r="AB12" i="18"/>
  <c r="AC11" i="18" s="1"/>
  <c r="AD11" i="18" s="1"/>
  <c r="AE11" i="18" s="1"/>
  <c r="R12" i="18"/>
  <c r="S11" i="18" s="1"/>
  <c r="M10" i="18"/>
  <c r="N9" i="18" s="1"/>
  <c r="O9" i="18" s="1"/>
  <c r="P9" i="18" s="1"/>
  <c r="N8" i="18"/>
  <c r="O8" i="18" s="1"/>
  <c r="P8" i="18" s="1"/>
  <c r="I7" i="18"/>
  <c r="J7" i="18" s="1"/>
  <c r="K7" i="18" s="1"/>
  <c r="I6" i="18"/>
  <c r="J6" i="18" s="1"/>
  <c r="K6" i="18" s="1"/>
  <c r="AT18" i="18"/>
  <c r="AT17" i="18"/>
  <c r="R13" i="18" l="1"/>
  <c r="S12" i="18" s="1"/>
  <c r="AB13" i="18"/>
  <c r="AC12" i="18" s="1"/>
  <c r="AD12" i="18" s="1"/>
  <c r="W12" i="18"/>
  <c r="X11" i="18" s="1"/>
  <c r="Y11" i="18" s="1"/>
  <c r="T10" i="18"/>
  <c r="M11" i="18"/>
  <c r="N10" i="18" s="1"/>
  <c r="O10" i="18" s="1"/>
  <c r="P10" i="18" s="1"/>
  <c r="AT19" i="18"/>
  <c r="U10" i="18" l="1"/>
  <c r="AE12" i="18"/>
  <c r="Z11" i="18"/>
  <c r="W13" i="18"/>
  <c r="X12" i="18" s="1"/>
  <c r="Y12" i="18" s="1"/>
  <c r="Z12" i="18" s="1"/>
  <c r="AB14" i="18"/>
  <c r="AC13" i="18" s="1"/>
  <c r="AD13" i="18" s="1"/>
  <c r="AE13" i="18" s="1"/>
  <c r="R14" i="18"/>
  <c r="T12" i="18"/>
  <c r="U12" i="18" s="1"/>
  <c r="T11" i="18"/>
  <c r="U11" i="18" s="1"/>
  <c r="M12" i="18"/>
  <c r="N11" i="18" s="1"/>
  <c r="O11" i="18" s="1"/>
  <c r="P11" i="18" s="1"/>
  <c r="I8" i="18"/>
  <c r="J8" i="18" s="1"/>
  <c r="I9" i="18"/>
  <c r="J9" i="18" s="1"/>
  <c r="K9" i="18" s="1"/>
  <c r="I10" i="18"/>
  <c r="J10" i="18" s="1"/>
  <c r="K10" i="18" s="1"/>
  <c r="AT20" i="18"/>
  <c r="K8" i="18" l="1"/>
  <c r="R15" i="18"/>
  <c r="S15" i="18" s="1"/>
  <c r="AB15" i="18"/>
  <c r="AC14" i="18" s="1"/>
  <c r="AD14" i="18" s="1"/>
  <c r="S13" i="18"/>
  <c r="T13" i="18" s="1"/>
  <c r="U13" i="18" s="1"/>
  <c r="W14" i="18"/>
  <c r="X13" i="18" s="1"/>
  <c r="Y13" i="18" s="1"/>
  <c r="Z13" i="18" s="1"/>
  <c r="M13" i="18"/>
  <c r="I12" i="18"/>
  <c r="J12" i="18" s="1"/>
  <c r="K12" i="18" s="1"/>
  <c r="I11" i="18"/>
  <c r="J11" i="18" s="1"/>
  <c r="K11" i="18" s="1"/>
  <c r="AT22" i="18"/>
  <c r="AT23" i="18"/>
  <c r="AT21" i="18"/>
  <c r="S14" i="18" l="1"/>
  <c r="T14" i="18" s="1"/>
  <c r="U14" i="18" s="1"/>
  <c r="AE14" i="18"/>
  <c r="W15" i="18"/>
  <c r="X14" i="18" s="1"/>
  <c r="Y14" i="18" s="1"/>
  <c r="Z14" i="18" s="1"/>
  <c r="AB16" i="18"/>
  <c r="AC15" i="18" s="1"/>
  <c r="AD15" i="18" s="1"/>
  <c r="AE15" i="18" s="1"/>
  <c r="M14" i="18"/>
  <c r="N13" i="18" s="1"/>
  <c r="O13" i="18" s="1"/>
  <c r="P13" i="18" s="1"/>
  <c r="N12" i="18"/>
  <c r="O12" i="18" s="1"/>
  <c r="P12" i="18" s="1"/>
  <c r="I13" i="18"/>
  <c r="J13" i="18" s="1"/>
  <c r="K13" i="18" s="1"/>
  <c r="AT25" i="18"/>
  <c r="AT24" i="18"/>
  <c r="AB17" i="18" l="1"/>
  <c r="AC16" i="18" s="1"/>
  <c r="AD16" i="18" s="1"/>
  <c r="AE16" i="18" s="1"/>
  <c r="W16" i="18"/>
  <c r="X15" i="18" s="1"/>
  <c r="Y15" i="18" s="1"/>
  <c r="Z15" i="18" s="1"/>
  <c r="M15" i="18"/>
  <c r="N14" i="18" s="1"/>
  <c r="O14" i="18" s="1"/>
  <c r="P14" i="18" s="1"/>
  <c r="AT26" i="18"/>
  <c r="W17" i="18" l="1"/>
  <c r="X16" i="18" s="1"/>
  <c r="Y16" i="18" s="1"/>
  <c r="Z16" i="18" s="1"/>
  <c r="AB18" i="18"/>
  <c r="AC17" i="18" s="1"/>
  <c r="AD17" i="18" s="1"/>
  <c r="AE17" i="18" s="1"/>
  <c r="T16" i="18"/>
  <c r="U16" i="18" s="1"/>
  <c r="T15" i="18"/>
  <c r="U15" i="18" s="1"/>
  <c r="M16" i="18"/>
  <c r="N15" i="18" s="1"/>
  <c r="O15" i="18" s="1"/>
  <c r="P15" i="18" s="1"/>
  <c r="I15" i="18"/>
  <c r="J15" i="18" s="1"/>
  <c r="K15" i="18" s="1"/>
  <c r="I14" i="18"/>
  <c r="J14" i="18" s="1"/>
  <c r="K14" i="18" s="1"/>
  <c r="AB19" i="18" l="1"/>
  <c r="AC19" i="18" s="1"/>
  <c r="AD19" i="18" s="1"/>
  <c r="W18" i="18"/>
  <c r="X17" i="18" s="1"/>
  <c r="Y17" i="18" s="1"/>
  <c r="Z17" i="18" s="1"/>
  <c r="T17" i="18"/>
  <c r="U17" i="18" s="1"/>
  <c r="M17" i="18"/>
  <c r="N16" i="18" s="1"/>
  <c r="O16" i="18" s="1"/>
  <c r="P16" i="18" s="1"/>
  <c r="AT28" i="18"/>
  <c r="AT27" i="18"/>
  <c r="AC18" i="18" l="1"/>
  <c r="AD18" i="18" s="1"/>
  <c r="AE18" i="18" s="1"/>
  <c r="AE19" i="18"/>
  <c r="W19" i="18"/>
  <c r="X19" i="18" s="1"/>
  <c r="Y19" i="18" s="1"/>
  <c r="M18" i="18"/>
  <c r="N17" i="18" s="1"/>
  <c r="O17" i="18" s="1"/>
  <c r="P17" i="18" s="1"/>
  <c r="I16" i="18"/>
  <c r="J16" i="18" s="1"/>
  <c r="E8" i="16" l="1"/>
  <c r="Q8" i="16" s="1"/>
  <c r="R8" i="16" s="1"/>
  <c r="S8" i="16" s="1"/>
  <c r="K16" i="18"/>
  <c r="E4" i="16"/>
  <c r="Q4" i="16" s="1"/>
  <c r="Z19" i="18"/>
  <c r="X18" i="18"/>
  <c r="Y18" i="18" s="1"/>
  <c r="Z18" i="18" s="1"/>
  <c r="T18" i="18"/>
  <c r="U18" i="18" s="1"/>
  <c r="M19" i="18"/>
  <c r="N18" i="18" s="1"/>
  <c r="O18" i="18" s="1"/>
  <c r="P18" i="18" s="1"/>
  <c r="AT29" i="18"/>
  <c r="M8" i="16" l="1"/>
  <c r="E7" i="16"/>
  <c r="Q7" i="16" s="1"/>
  <c r="T21" i="18"/>
  <c r="T19" i="18"/>
  <c r="U19" i="18" s="1"/>
  <c r="M20" i="18"/>
  <c r="N19" i="18" s="1"/>
  <c r="O19" i="18" s="1"/>
  <c r="P19" i="18" s="1"/>
  <c r="AT31" i="18"/>
  <c r="AT30" i="18"/>
  <c r="U21" i="18" l="1"/>
  <c r="T20" i="18"/>
  <c r="U20" i="18" s="1"/>
  <c r="M21" i="18"/>
  <c r="N21" i="18" s="1"/>
  <c r="O21" i="18" s="1"/>
  <c r="AT32" i="18"/>
  <c r="E6" i="16" l="1"/>
  <c r="Q6" i="16" s="1"/>
  <c r="R6" i="16" s="1"/>
  <c r="P21" i="18"/>
  <c r="N20" i="18"/>
  <c r="O20" i="18" s="1"/>
  <c r="P20" i="18" s="1"/>
  <c r="E5" i="16" l="1"/>
  <c r="Q5" i="16" s="1"/>
  <c r="AT34" i="18"/>
  <c r="AT33" i="18"/>
  <c r="AT35" i="18" l="1"/>
  <c r="AT36" i="18" l="1"/>
  <c r="AT38" i="18" l="1"/>
  <c r="AT37" i="18"/>
  <c r="AT40" i="18" l="1"/>
  <c r="AT39" i="18"/>
  <c r="AT41" i="18" l="1"/>
  <c r="AT43" i="18" l="1"/>
  <c r="AT42" i="18"/>
  <c r="AT44" i="18" l="1"/>
  <c r="AT46" i="18" l="1"/>
  <c r="AT45" i="18"/>
  <c r="AT48" i="18" l="1"/>
  <c r="AT47" i="18"/>
  <c r="AT49" i="18" l="1"/>
  <c r="AT51" i="18" l="1"/>
  <c r="AT50" i="18"/>
  <c r="AT53" i="18" l="1"/>
  <c r="AT52" i="18"/>
  <c r="AT54" i="18" l="1"/>
  <c r="AT56" i="18" l="1"/>
  <c r="AT55" i="18"/>
  <c r="AT57" i="18" l="1"/>
  <c r="AT59" i="18" l="1"/>
  <c r="AT58" i="18"/>
  <c r="AT61" i="18" l="1"/>
  <c r="AT60" i="18"/>
  <c r="AT62" i="18" l="1"/>
  <c r="AT63" i="18" l="1"/>
  <c r="AT64" i="18" l="1"/>
  <c r="AT66" i="18" l="1"/>
  <c r="AT65" i="18"/>
  <c r="AT67" i="18" l="1"/>
  <c r="AT68" i="18" l="1"/>
  <c r="AT69" i="18" l="1"/>
  <c r="AT70" i="18" l="1"/>
  <c r="AT72" i="18" l="1"/>
  <c r="AT71" i="18"/>
  <c r="AT74" i="18" l="1"/>
  <c r="AT73" i="18"/>
  <c r="AT76" i="18" l="1"/>
  <c r="AT75" i="18"/>
  <c r="AT77" i="18" l="1"/>
  <c r="AT78" i="18" l="1"/>
  <c r="AT79" i="18" l="1"/>
  <c r="AT80" i="18" l="1"/>
  <c r="AT81" i="18" l="1"/>
  <c r="AT83" i="18" l="1"/>
  <c r="AT82" i="18"/>
  <c r="AT84" i="18" l="1"/>
  <c r="AT85" i="18" l="1"/>
  <c r="AT86" i="18" l="1"/>
  <c r="AT87" i="18" l="1"/>
  <c r="AT89" i="18" l="1"/>
  <c r="AT88" i="18"/>
  <c r="AT90" i="18" l="1"/>
  <c r="AT91" i="18" l="1"/>
  <c r="AT92" i="18" l="1"/>
  <c r="AT94" i="18" l="1"/>
  <c r="AT93" i="18"/>
  <c r="AT95" i="18" l="1"/>
  <c r="AT97" i="18" l="1"/>
  <c r="AT96" i="18"/>
  <c r="AT98" i="18" l="1"/>
  <c r="AT99" i="18" l="1"/>
  <c r="AT100" i="18" l="1"/>
  <c r="AT101" i="18" l="1"/>
  <c r="AT103" i="18" l="1"/>
  <c r="AT102" i="18"/>
  <c r="AT104" i="18" l="1"/>
  <c r="AT106" i="18" l="1"/>
  <c r="AT105" i="18"/>
  <c r="AT108" i="18" l="1"/>
  <c r="AT107" i="18"/>
  <c r="AT111" i="18" l="1"/>
  <c r="AT109" i="18"/>
  <c r="AT110" i="18"/>
  <c r="AT112" i="18" l="1"/>
  <c r="AT113" i="18" l="1"/>
  <c r="AT114" i="18" l="1"/>
  <c r="AT115" i="18" l="1"/>
  <c r="AT116" i="18" l="1"/>
  <c r="AT117" i="18" l="1"/>
  <c r="AT118" i="18" l="1"/>
  <c r="AT119" i="18" l="1"/>
  <c r="AT120" i="18" l="1"/>
  <c r="AT121" i="18" l="1"/>
  <c r="AV123" i="18" l="1"/>
  <c r="M7" i="16"/>
  <c r="M5" i="16"/>
  <c r="M6" i="16"/>
  <c r="D13" i="18"/>
  <c r="E13" i="18" s="1"/>
  <c r="F13" i="18" s="1"/>
  <c r="D18" i="18"/>
  <c r="E18" i="18" s="1"/>
  <c r="F18" i="18" s="1"/>
  <c r="D12" i="18"/>
  <c r="E12" i="18" s="1"/>
  <c r="F12" i="18" s="1"/>
  <c r="D5" i="18"/>
  <c r="E5" i="18" s="1"/>
  <c r="D6" i="18"/>
  <c r="E6" i="18" s="1"/>
  <c r="F6" i="18" s="1"/>
  <c r="D7" i="18"/>
  <c r="E7" i="18" s="1"/>
  <c r="F7" i="18" s="1"/>
  <c r="D19" i="18"/>
  <c r="E19" i="18" s="1"/>
  <c r="F19" i="18" s="1"/>
  <c r="D16" i="18"/>
  <c r="E16" i="18" s="1"/>
  <c r="F16" i="18" s="1"/>
  <c r="D8" i="18"/>
  <c r="E8" i="18" s="1"/>
  <c r="F8" i="18" s="1"/>
  <c r="D11" i="18"/>
  <c r="E11" i="18" s="1"/>
  <c r="F11" i="18" s="1"/>
  <c r="D22" i="18"/>
  <c r="E22" i="18" s="1"/>
  <c r="F22" i="18" s="1"/>
  <c r="D21" i="18"/>
  <c r="E21" i="18" s="1"/>
  <c r="F21" i="18" s="1"/>
  <c r="D20" i="18"/>
  <c r="E20" i="18" s="1"/>
  <c r="F20" i="18" s="1"/>
  <c r="D17" i="18"/>
  <c r="E17" i="18" s="1"/>
  <c r="F17" i="18" s="1"/>
  <c r="D10" i="18"/>
  <c r="E10" i="18" s="1"/>
  <c r="F10" i="18" s="1"/>
  <c r="D9" i="18"/>
  <c r="E9" i="18" s="1"/>
  <c r="F9" i="18" s="1"/>
  <c r="D15" i="18"/>
  <c r="E15" i="18" s="1"/>
  <c r="F15" i="18" s="1"/>
  <c r="D14" i="18"/>
  <c r="E14" i="18" s="1"/>
  <c r="F14" i="18" s="1"/>
  <c r="E3" i="16" l="1"/>
  <c r="M3" i="16" s="1"/>
  <c r="N3" i="16" s="1"/>
  <c r="Q3" i="16" s="1"/>
  <c r="R3" i="16" s="1"/>
  <c r="S3" i="16" s="1"/>
  <c r="S6" i="16"/>
  <c r="R5" i="16"/>
  <c r="S5" i="16" s="1"/>
  <c r="R4" i="16"/>
  <c r="S4" i="16" s="1"/>
  <c r="R7" i="16"/>
  <c r="S7" i="16" s="1"/>
  <c r="F5" i="18"/>
  <c r="S18" i="16" l="1"/>
  <c r="AP12" i="18" l="1"/>
  <c r="AY12" i="18"/>
  <c r="AZ12" i="18" s="1"/>
  <c r="BA12" i="18" l="1"/>
  <c r="E12" i="16"/>
  <c r="AQ12" i="18"/>
  <c r="E11" i="16"/>
  <c r="Q11" i="16" l="1"/>
  <c r="R11" i="16" s="1"/>
  <c r="S11" i="16" s="1"/>
  <c r="M11" i="16"/>
  <c r="Q12" i="16"/>
  <c r="R12" i="16" s="1"/>
  <c r="S12" i="16" s="1"/>
  <c r="M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4" authorId="0" shapeId="0" xr:uid="{0A620380-EC3C-4CF2-B33F-388FA35BB8C2}">
      <text>
        <r>
          <rPr>
            <sz val="9"/>
            <color indexed="81"/>
            <rFont val="MS P ゴシック"/>
            <family val="3"/>
            <charset val="128"/>
          </rPr>
          <t>インベントリ報告書p5-5、表5-4、肉用牛・繁殖雌牛の48ヵ月までの式を使用。</t>
        </r>
      </text>
    </comment>
  </commentList>
</comments>
</file>

<file path=xl/sharedStrings.xml><?xml version="1.0" encoding="utf-8"?>
<sst xmlns="http://schemas.openxmlformats.org/spreadsheetml/2006/main" count="211" uniqueCount="83">
  <si>
    <t>家畜種</t>
    <rPh sb="0" eb="3">
      <t>カチクシュ</t>
    </rPh>
    <phoneticPr fontId="1"/>
  </si>
  <si>
    <t>目標年度の
飼養頭数
（頭）</t>
    <rPh sb="0" eb="4">
      <t>モクヒョウネンド</t>
    </rPh>
    <rPh sb="6" eb="8">
      <t>シヨウ</t>
    </rPh>
    <rPh sb="8" eb="10">
      <t>トウスウ</t>
    </rPh>
    <rPh sb="12" eb="13">
      <t>トウ</t>
    </rPh>
    <phoneticPr fontId="1"/>
  </si>
  <si>
    <t>目標年度の
平均飼養日数
（日）</t>
    <rPh sb="0" eb="4">
      <t>モクヒョウネンド</t>
    </rPh>
    <rPh sb="6" eb="8">
      <t>ヘイキン</t>
    </rPh>
    <rPh sb="8" eb="10">
      <t>シヨウ</t>
    </rPh>
    <rPh sb="10" eb="12">
      <t>ニッスウ</t>
    </rPh>
    <rPh sb="14" eb="15">
      <t>ヒ</t>
    </rPh>
    <phoneticPr fontId="1"/>
  </si>
  <si>
    <t>乳用牛</t>
    <rPh sb="0" eb="3">
      <t>ニュウヨウギュウ</t>
    </rPh>
    <phoneticPr fontId="1"/>
  </si>
  <si>
    <t>乾乳牛・未経産牛</t>
    <rPh sb="0" eb="3">
      <t>カンニュウギュウ</t>
    </rPh>
    <rPh sb="4" eb="8">
      <t>ミケイサンギュウ</t>
    </rPh>
    <phoneticPr fontId="1"/>
  </si>
  <si>
    <t>BOD</t>
    <phoneticPr fontId="1"/>
  </si>
  <si>
    <t>Ｔ－Ｎ</t>
    <phoneticPr fontId="1"/>
  </si>
  <si>
    <t>育成牛（2～5カ月）</t>
    <rPh sb="0" eb="3">
      <t>イクセイギュウ</t>
    </rPh>
    <rPh sb="8" eb="9">
      <t>ゲツ</t>
    </rPh>
    <phoneticPr fontId="1"/>
  </si>
  <si>
    <t>育成牛（6～23カ月）</t>
    <rPh sb="0" eb="3">
      <t>イクセイギュウ</t>
    </rPh>
    <rPh sb="9" eb="10">
      <t>ゲツ</t>
    </rPh>
    <phoneticPr fontId="1"/>
  </si>
  <si>
    <t>＜３-NOP給与によるメタン削減＞</t>
    <rPh sb="6" eb="8">
      <t>キュウヨ</t>
    </rPh>
    <rPh sb="14" eb="16">
      <t>サクゲン</t>
    </rPh>
    <phoneticPr fontId="1"/>
  </si>
  <si>
    <t>乾物1kgあたり3-NOP量（mg/kgDM）</t>
    <phoneticPr fontId="1"/>
  </si>
  <si>
    <t>＜アミノ酸バランス資料給与による一酸化二窒素削減＞</t>
    <rPh sb="4" eb="5">
      <t>サン</t>
    </rPh>
    <rPh sb="9" eb="11">
      <t>シリョウ</t>
    </rPh>
    <rPh sb="11" eb="13">
      <t>キュウヨ</t>
    </rPh>
    <rPh sb="16" eb="19">
      <t>イッサンカ</t>
    </rPh>
    <rPh sb="19" eb="20">
      <t>ニ</t>
    </rPh>
    <rPh sb="20" eb="22">
      <t>チッソ</t>
    </rPh>
    <rPh sb="22" eb="24">
      <t>サクゲン</t>
    </rPh>
    <phoneticPr fontId="1"/>
  </si>
  <si>
    <t>搾乳牛（初産）</t>
    <rPh sb="0" eb="3">
      <t>サクニュウギュウ</t>
    </rPh>
    <rPh sb="4" eb="6">
      <t>ウイザン</t>
    </rPh>
    <phoneticPr fontId="1"/>
  </si>
  <si>
    <t>搾乳牛（二産）</t>
    <rPh sb="0" eb="3">
      <t>サクニュウギュウ</t>
    </rPh>
    <rPh sb="4" eb="5">
      <t>ニ</t>
    </rPh>
    <rPh sb="5" eb="6">
      <t>サン</t>
    </rPh>
    <phoneticPr fontId="1"/>
  </si>
  <si>
    <t>搾乳牛（三産以上）</t>
    <rPh sb="0" eb="3">
      <t>サクニュウギュウ</t>
    </rPh>
    <rPh sb="4" eb="5">
      <t>サン</t>
    </rPh>
    <rPh sb="5" eb="6">
      <t>サン</t>
    </rPh>
    <rPh sb="6" eb="8">
      <t>イジョウ</t>
    </rPh>
    <phoneticPr fontId="1"/>
  </si>
  <si>
    <t>乾物摂取量
乳量から推定
（kg/日）</t>
    <rPh sb="0" eb="2">
      <t>カンブツ</t>
    </rPh>
    <rPh sb="2" eb="5">
      <t>セッシュリョウ</t>
    </rPh>
    <rPh sb="6" eb="8">
      <t>ニュウリョウ</t>
    </rPh>
    <rPh sb="10" eb="12">
      <t>スイテイ</t>
    </rPh>
    <rPh sb="17" eb="18">
      <t>ニチ</t>
    </rPh>
    <phoneticPr fontId="1"/>
  </si>
  <si>
    <t>CH4削減率
（％）</t>
    <rPh sb="3" eb="6">
      <t>サクゲンリツ</t>
    </rPh>
    <phoneticPr fontId="1"/>
  </si>
  <si>
    <t>消化管内
発酵由来CH4
（kg/頭/日）</t>
    <rPh sb="19" eb="20">
      <t>ニチ</t>
    </rPh>
    <phoneticPr fontId="1"/>
  </si>
  <si>
    <t>消化管内
発酵由来CH4
（kg）</t>
    <phoneticPr fontId="1"/>
  </si>
  <si>
    <t>消化管内
発酵由来C02
（kg-CO2eq）</t>
    <phoneticPr fontId="1"/>
  </si>
  <si>
    <t>乳脂肪率（％）</t>
    <rPh sb="0" eb="4">
      <t>ニュウシボウリツ</t>
    </rPh>
    <phoneticPr fontId="1"/>
  </si>
  <si>
    <t>年間生乳生産量（kg-生乳/年）</t>
    <rPh sb="0" eb="2">
      <t>ネンカン</t>
    </rPh>
    <rPh sb="2" eb="4">
      <t>セイニュウ</t>
    </rPh>
    <rPh sb="4" eb="7">
      <t>セイサンリョウ</t>
    </rPh>
    <rPh sb="11" eb="13">
      <t>セイニュウ</t>
    </rPh>
    <rPh sb="14" eb="15">
      <t>ネン</t>
    </rPh>
    <phoneticPr fontId="1"/>
  </si>
  <si>
    <t>推定日生産乳量（kg/日）</t>
    <phoneticPr fontId="1"/>
  </si>
  <si>
    <t>初産</t>
    <rPh sb="0" eb="2">
      <t>ウイザン</t>
    </rPh>
    <phoneticPr fontId="1"/>
  </si>
  <si>
    <t>二産</t>
    <rPh sb="0" eb="1">
      <t>ニ</t>
    </rPh>
    <rPh sb="1" eb="2">
      <t>サン</t>
    </rPh>
    <phoneticPr fontId="1"/>
  </si>
  <si>
    <t>三産以上</t>
    <rPh sb="0" eb="1">
      <t>サン</t>
    </rPh>
    <rPh sb="1" eb="2">
      <t>サン</t>
    </rPh>
    <rPh sb="2" eb="4">
      <t>イジョウ</t>
    </rPh>
    <phoneticPr fontId="1"/>
  </si>
  <si>
    <t>生乳出荷量（kg/日）</t>
    <phoneticPr fontId="1"/>
  </si>
  <si>
    <t>合計</t>
    <rPh sb="0" eb="2">
      <t>ゴウケイ</t>
    </rPh>
    <phoneticPr fontId="1"/>
  </si>
  <si>
    <t>3-NOP添加量
（mg/日）</t>
    <rPh sb="5" eb="7">
      <t>テンカ</t>
    </rPh>
    <rPh sb="7" eb="8">
      <t>リョウ</t>
    </rPh>
    <phoneticPr fontId="1"/>
  </si>
  <si>
    <t>＜カシューナッツ殻液給与によるメタン削減＞</t>
    <rPh sb="8" eb="9">
      <t>カラ</t>
    </rPh>
    <rPh sb="9" eb="10">
      <t>エキ</t>
    </rPh>
    <rPh sb="10" eb="12">
      <t>キュウヨ</t>
    </rPh>
    <rPh sb="18" eb="20">
      <t>サクゲン</t>
    </rPh>
    <phoneticPr fontId="1"/>
  </si>
  <si>
    <t>添加率
（％）</t>
    <rPh sb="0" eb="2">
      <t>テンカ</t>
    </rPh>
    <rPh sb="2" eb="3">
      <t>リツ</t>
    </rPh>
    <phoneticPr fontId="1"/>
  </si>
  <si>
    <t>カシューナッツ殻液添加量
（g/日）</t>
    <rPh sb="7" eb="8">
      <t>カラ</t>
    </rPh>
    <rPh sb="8" eb="9">
      <t>エキ</t>
    </rPh>
    <rPh sb="9" eb="11">
      <t>テンカ</t>
    </rPh>
    <rPh sb="11" eb="12">
      <t>リョウ</t>
    </rPh>
    <phoneticPr fontId="1"/>
  </si>
  <si>
    <t>乾物摂取量
推定
（kg/日）</t>
    <rPh sb="0" eb="2">
      <t>カンブツ</t>
    </rPh>
    <rPh sb="2" eb="5">
      <t>セッシュリョウ</t>
    </rPh>
    <rPh sb="6" eb="8">
      <t>スイテイ</t>
    </rPh>
    <rPh sb="13" eb="14">
      <t>ニチ</t>
    </rPh>
    <phoneticPr fontId="1"/>
  </si>
  <si>
    <t>肉用種</t>
    <rPh sb="0" eb="3">
      <t>ニクヨウシュ</t>
    </rPh>
    <phoneticPr fontId="1"/>
  </si>
  <si>
    <t>乳用種</t>
    <rPh sb="0" eb="3">
      <t>ニュウヨウシュ</t>
    </rPh>
    <phoneticPr fontId="1"/>
  </si>
  <si>
    <t>交雑種</t>
    <rPh sb="0" eb="3">
      <t>コウザツシュ</t>
    </rPh>
    <phoneticPr fontId="1"/>
  </si>
  <si>
    <t>去勢牛</t>
    <rPh sb="0" eb="3">
      <t>キョセイギュウ</t>
    </rPh>
    <phoneticPr fontId="1"/>
  </si>
  <si>
    <t>雌牛(未経産)</t>
    <phoneticPr fontId="1"/>
  </si>
  <si>
    <t>雌牛(経産)</t>
  </si>
  <si>
    <t>増体日量,kg</t>
    <rPh sb="0" eb="2">
      <t>ゾウタイ</t>
    </rPh>
    <rPh sb="2" eb="4">
      <t>ニチリョウ</t>
    </rPh>
    <phoneticPr fontId="1"/>
  </si>
  <si>
    <t>各月開始時体重</t>
    <phoneticPr fontId="1"/>
  </si>
  <si>
    <t>各月平均体重</t>
    <rPh sb="0" eb="2">
      <t>カクゲツ</t>
    </rPh>
    <rPh sb="2" eb="4">
      <t>ヘイキン</t>
    </rPh>
    <rPh sb="4" eb="6">
      <t>タイジュウ</t>
    </rPh>
    <phoneticPr fontId="1"/>
  </si>
  <si>
    <t>DMI, kg/d</t>
    <phoneticPr fontId="1"/>
  </si>
  <si>
    <t>CH4, L/頭/日</t>
    <rPh sb="7" eb="8">
      <t>トウ</t>
    </rPh>
    <rPh sb="9" eb="10">
      <t>ニチ</t>
    </rPh>
    <phoneticPr fontId="1"/>
  </si>
  <si>
    <t>雄子牛</t>
    <rPh sb="0" eb="3">
      <t>オスコウシ</t>
    </rPh>
    <phoneticPr fontId="1"/>
  </si>
  <si>
    <t>雌子牛</t>
    <rPh sb="0" eb="3">
      <t>メスコウシ</t>
    </rPh>
    <phoneticPr fontId="1"/>
  </si>
  <si>
    <t>肉用種繁殖雌牛</t>
    <rPh sb="0" eb="3">
      <t>ニクヨウシュ</t>
    </rPh>
    <rPh sb="3" eb="7">
      <t>ハンショクメスウシ</t>
    </rPh>
    <phoneticPr fontId="1"/>
  </si>
  <si>
    <t>各月開始時体重</t>
    <rPh sb="0" eb="2">
      <t>カクゲツ</t>
    </rPh>
    <rPh sb="5" eb="7">
      <t>タイジュウ</t>
    </rPh>
    <phoneticPr fontId="1"/>
  </si>
  <si>
    <t>月齢</t>
    <rPh sb="0" eb="2">
      <t>ゲツレイ</t>
    </rPh>
    <phoneticPr fontId="1"/>
  </si>
  <si>
    <t>肉用牛
（肥育）</t>
    <rPh sb="0" eb="3">
      <t>ニクヨウギュウ</t>
    </rPh>
    <rPh sb="5" eb="7">
      <t>ヒイク</t>
    </rPh>
    <phoneticPr fontId="1"/>
  </si>
  <si>
    <t>肉用種（去勢）</t>
    <rPh sb="0" eb="3">
      <t>ニクヨウシュ</t>
    </rPh>
    <rPh sb="4" eb="6">
      <t>キョセイ</t>
    </rPh>
    <phoneticPr fontId="1"/>
  </si>
  <si>
    <t>肉用種（雌牛未経産）</t>
    <rPh sb="0" eb="3">
      <t>ニクヨウシュ</t>
    </rPh>
    <rPh sb="4" eb="6">
      <t>メスウシ</t>
    </rPh>
    <rPh sb="6" eb="9">
      <t>ミケイサン</t>
    </rPh>
    <phoneticPr fontId="1"/>
  </si>
  <si>
    <t>肉用種（雌牛経産）</t>
    <rPh sb="0" eb="3">
      <t>ニクヨウシュ</t>
    </rPh>
    <rPh sb="4" eb="6">
      <t>メスウシ</t>
    </rPh>
    <rPh sb="6" eb="8">
      <t>ケイサン</t>
    </rPh>
    <phoneticPr fontId="1"/>
  </si>
  <si>
    <t>乳用種（去勢）</t>
    <rPh sb="0" eb="3">
      <t>ニュウヨウシュ</t>
    </rPh>
    <rPh sb="4" eb="6">
      <t>キョセイ</t>
    </rPh>
    <phoneticPr fontId="1"/>
  </si>
  <si>
    <t>交雑種（去勢）</t>
    <rPh sb="0" eb="3">
      <t>コウザツシュ</t>
    </rPh>
    <rPh sb="4" eb="6">
      <t>キョセイ</t>
    </rPh>
    <phoneticPr fontId="1"/>
  </si>
  <si>
    <t>交雑種（雌牛未経産）</t>
    <rPh sb="0" eb="3">
      <t>コウザツシュ</t>
    </rPh>
    <rPh sb="4" eb="6">
      <t>メスウシ</t>
    </rPh>
    <rPh sb="6" eb="9">
      <t>ミケイサン</t>
    </rPh>
    <phoneticPr fontId="1"/>
  </si>
  <si>
    <t>肉用牛
（繁殖）</t>
    <rPh sb="0" eb="3">
      <t>ニクヨウギュウ</t>
    </rPh>
    <rPh sb="5" eb="7">
      <t>ハンショク</t>
    </rPh>
    <phoneticPr fontId="1"/>
  </si>
  <si>
    <t>肉用種子牛（雄牛・去勢牛）</t>
    <rPh sb="0" eb="3">
      <t>ニクヨウシュ</t>
    </rPh>
    <rPh sb="3" eb="5">
      <t>コウシ</t>
    </rPh>
    <rPh sb="6" eb="7">
      <t>オス</t>
    </rPh>
    <rPh sb="7" eb="8">
      <t>ウシ</t>
    </rPh>
    <rPh sb="9" eb="11">
      <t>キョセイ</t>
    </rPh>
    <rPh sb="11" eb="12">
      <t>ウシ</t>
    </rPh>
    <phoneticPr fontId="1"/>
  </si>
  <si>
    <t>乳用種子牛（雄牛・去勢牛）</t>
    <rPh sb="0" eb="3">
      <t>ニュウヨウシュ</t>
    </rPh>
    <rPh sb="3" eb="5">
      <t>コウシ</t>
    </rPh>
    <phoneticPr fontId="1"/>
  </si>
  <si>
    <t>肉用種（繁殖雌牛）</t>
    <rPh sb="0" eb="1">
      <t>ニク</t>
    </rPh>
    <rPh sb="1" eb="2">
      <t>ヨウ</t>
    </rPh>
    <rPh sb="4" eb="6">
      <t>ハンショク</t>
    </rPh>
    <rPh sb="6" eb="7">
      <t>メス</t>
    </rPh>
    <rPh sb="7" eb="8">
      <t>ウシ</t>
    </rPh>
    <phoneticPr fontId="1"/>
  </si>
  <si>
    <t>交雑種子牛（雄牛・去勢牛）</t>
    <rPh sb="0" eb="3">
      <t>コウザツシュ</t>
    </rPh>
    <rPh sb="3" eb="5">
      <t>コウシ</t>
    </rPh>
    <rPh sb="6" eb="7">
      <t>オス</t>
    </rPh>
    <rPh sb="7" eb="8">
      <t>ウシ</t>
    </rPh>
    <rPh sb="9" eb="11">
      <t>キョセイ</t>
    </rPh>
    <rPh sb="11" eb="12">
      <t>ウシ</t>
    </rPh>
    <phoneticPr fontId="1"/>
  </si>
  <si>
    <t>交雑種子牛（雌牛）</t>
    <rPh sb="0" eb="3">
      <t>コウザツシュ</t>
    </rPh>
    <rPh sb="3" eb="5">
      <t>コウシ</t>
    </rPh>
    <rPh sb="6" eb="7">
      <t>メス</t>
    </rPh>
    <rPh sb="7" eb="8">
      <t>ウシ</t>
    </rPh>
    <phoneticPr fontId="1"/>
  </si>
  <si>
    <t>肥育期間</t>
    <rPh sb="0" eb="2">
      <t>ヒイク</t>
    </rPh>
    <rPh sb="2" eb="4">
      <t>キカン</t>
    </rPh>
    <phoneticPr fontId="1"/>
  </si>
  <si>
    <t>肥育開始
月齢</t>
    <rPh sb="0" eb="2">
      <t>ヒイク</t>
    </rPh>
    <rPh sb="2" eb="4">
      <t>カイシ</t>
    </rPh>
    <rPh sb="5" eb="7">
      <t>ゲツレイ</t>
    </rPh>
    <phoneticPr fontId="1"/>
  </si>
  <si>
    <t>出荷
月齢</t>
    <phoneticPr fontId="1"/>
  </si>
  <si>
    <t>肥育期間
（か月）</t>
    <phoneticPr fontId="1"/>
  </si>
  <si>
    <t>肥育期間
ＤＧ
（kg/日）</t>
    <phoneticPr fontId="1"/>
  </si>
  <si>
    <t>出荷
体重
（kg）</t>
    <rPh sb="0" eb="2">
      <t>シュッカ</t>
    </rPh>
    <rPh sb="3" eb="5">
      <t>タイジュウ</t>
    </rPh>
    <phoneticPr fontId="1"/>
  </si>
  <si>
    <t>肥育
開始時
体重
（kg）</t>
    <phoneticPr fontId="1"/>
  </si>
  <si>
    <t>目標年度の
出荷頭数
（頭）</t>
    <rPh sb="0" eb="4">
      <t>モクヒョウネンド</t>
    </rPh>
    <rPh sb="6" eb="8">
      <t>シュッカ</t>
    </rPh>
    <rPh sb="8" eb="10">
      <t>トウスウ</t>
    </rPh>
    <rPh sb="12" eb="13">
      <t>トウ</t>
    </rPh>
    <phoneticPr fontId="1"/>
  </si>
  <si>
    <t>肉用種子牛（雌牛）</t>
    <rPh sb="0" eb="3">
      <t>ニクヨウシュ</t>
    </rPh>
    <rPh sb="3" eb="5">
      <t>コウシ</t>
    </rPh>
    <rPh sb="6" eb="7">
      <t>メス</t>
    </rPh>
    <rPh sb="7" eb="8">
      <t>ウシ</t>
    </rPh>
    <phoneticPr fontId="1"/>
  </si>
  <si>
    <r>
      <t>育成期間
（か月）</t>
    </r>
    <r>
      <rPr>
        <vertAlign val="subscript"/>
        <sz val="11"/>
        <color theme="1"/>
        <rFont val="ＭＳ ゴシック"/>
        <family val="3"/>
        <charset val="128"/>
      </rPr>
      <t>※</t>
    </r>
    <rPh sb="0" eb="2">
      <t>イクセイ</t>
    </rPh>
    <phoneticPr fontId="1"/>
  </si>
  <si>
    <t>育成期間
ＤＧ
（kg/日）</t>
    <rPh sb="0" eb="2">
      <t>イクセイ</t>
    </rPh>
    <phoneticPr fontId="1"/>
  </si>
  <si>
    <t>作成中</t>
    <rPh sb="0" eb="3">
      <t>サクセイチュウ</t>
    </rPh>
    <phoneticPr fontId="1"/>
  </si>
  <si>
    <t>・GHG削減効果のある補助飼料について、事業実施前後の給与量をそれぞれ入力することで、GHG排出量が５％以上削減できることを確認してください。</t>
    <rPh sb="4" eb="6">
      <t>サクゲン</t>
    </rPh>
    <rPh sb="6" eb="8">
      <t>コウカ</t>
    </rPh>
    <rPh sb="11" eb="15">
      <t>ホジョシリョウ</t>
    </rPh>
    <rPh sb="20" eb="22">
      <t>ジギョウ</t>
    </rPh>
    <rPh sb="22" eb="24">
      <t>ジッシ</t>
    </rPh>
    <rPh sb="24" eb="25">
      <t>マエ</t>
    </rPh>
    <rPh sb="25" eb="26">
      <t>アト</t>
    </rPh>
    <rPh sb="35" eb="37">
      <t>ニュウリョク</t>
    </rPh>
    <rPh sb="46" eb="49">
      <t>ハイシュツリョウ</t>
    </rPh>
    <rPh sb="52" eb="54">
      <t>イジョウ</t>
    </rPh>
    <rPh sb="54" eb="56">
      <t>サクゲン</t>
    </rPh>
    <rPh sb="62" eb="64">
      <t>カクニン</t>
    </rPh>
    <phoneticPr fontId="1"/>
  </si>
  <si>
    <t>・補助飼料の添加量について、補助飼料ごとに定められた範囲外の量を記入するとエラーが出ます。</t>
    <rPh sb="1" eb="5">
      <t>ホジョシリョウ</t>
    </rPh>
    <rPh sb="6" eb="8">
      <t>テンカ</t>
    </rPh>
    <rPh sb="8" eb="9">
      <t>リョウ</t>
    </rPh>
    <rPh sb="14" eb="18">
      <t>ホジョシリョウ</t>
    </rPh>
    <rPh sb="21" eb="22">
      <t>サダ</t>
    </rPh>
    <rPh sb="26" eb="28">
      <t>ハンイ</t>
    </rPh>
    <rPh sb="28" eb="29">
      <t>ガイ</t>
    </rPh>
    <rPh sb="30" eb="31">
      <t>リョウ</t>
    </rPh>
    <rPh sb="32" eb="34">
      <t>キニュウ</t>
    </rPh>
    <rPh sb="41" eb="42">
      <t>デ</t>
    </rPh>
    <phoneticPr fontId="1"/>
  </si>
  <si>
    <t>・乾物給与量を把握できない場合は、乳用牛であれば乳量及び乳脂肪率から、肉用牛であればDG等から推定できます。</t>
    <rPh sb="1" eb="3">
      <t>カンブツ</t>
    </rPh>
    <rPh sb="3" eb="6">
      <t>キュウヨリョウ</t>
    </rPh>
    <rPh sb="7" eb="9">
      <t>ハアク</t>
    </rPh>
    <rPh sb="13" eb="15">
      <t>バアイ</t>
    </rPh>
    <rPh sb="17" eb="20">
      <t>ニュウヨウギュウ</t>
    </rPh>
    <rPh sb="24" eb="26">
      <t>ニュウリョウ</t>
    </rPh>
    <rPh sb="26" eb="27">
      <t>オヨ</t>
    </rPh>
    <rPh sb="28" eb="31">
      <t>ニュウシボウ</t>
    </rPh>
    <rPh sb="31" eb="32">
      <t>リツ</t>
    </rPh>
    <rPh sb="35" eb="38">
      <t>ニクヨウギュウ</t>
    </rPh>
    <rPh sb="44" eb="45">
      <t>ナド</t>
    </rPh>
    <rPh sb="47" eb="49">
      <t>スイテイ</t>
    </rPh>
    <phoneticPr fontId="1"/>
  </si>
  <si>
    <t>・各畜種シートの緑色セルを記入すると、オレンジセルにGHG排出量が出力されます（緑色セル以外のセルは変更不可）。</t>
    <rPh sb="1" eb="2">
      <t>カク</t>
    </rPh>
    <rPh sb="2" eb="4">
      <t>チクシュ</t>
    </rPh>
    <rPh sb="8" eb="10">
      <t>ミドリイロ</t>
    </rPh>
    <rPh sb="13" eb="15">
      <t>キニュウ</t>
    </rPh>
    <rPh sb="29" eb="31">
      <t>ハイシュツ</t>
    </rPh>
    <rPh sb="31" eb="32">
      <t>リョウ</t>
    </rPh>
    <rPh sb="33" eb="35">
      <t>シュツリョク</t>
    </rPh>
    <rPh sb="40" eb="42">
      <t>ミドリイロ</t>
    </rPh>
    <rPh sb="44" eb="46">
      <t>イガイ</t>
    </rPh>
    <rPh sb="50" eb="52">
      <t>ヘンコウ</t>
    </rPh>
    <rPh sb="52" eb="54">
      <t>フカ</t>
    </rPh>
    <phoneticPr fontId="1"/>
  </si>
  <si>
    <t>乾物摂取量
実績
（kg/日）</t>
    <rPh sb="0" eb="2">
      <t>カンブツ</t>
    </rPh>
    <rPh sb="2" eb="5">
      <t>セッシュリョウ</t>
    </rPh>
    <rPh sb="6" eb="8">
      <t>ジッセキ</t>
    </rPh>
    <rPh sb="13" eb="14">
      <t>ニチ</t>
    </rPh>
    <phoneticPr fontId="1"/>
  </si>
  <si>
    <t>・乾物給与量について、推定値を使う場合は、実績値は空欄としてください。空欄としないと正しい結果が出力されません。</t>
    <rPh sb="1" eb="3">
      <t>カンブツ</t>
    </rPh>
    <rPh sb="3" eb="6">
      <t>キュウヨリョウ</t>
    </rPh>
    <rPh sb="11" eb="14">
      <t>スイテイチ</t>
    </rPh>
    <rPh sb="15" eb="16">
      <t>ツカ</t>
    </rPh>
    <rPh sb="17" eb="19">
      <t>バアイ</t>
    </rPh>
    <rPh sb="21" eb="24">
      <t>ジッセキチ</t>
    </rPh>
    <rPh sb="25" eb="27">
      <t>クウラン</t>
    </rPh>
    <rPh sb="35" eb="37">
      <t>クウラン</t>
    </rPh>
    <rPh sb="42" eb="43">
      <t>タダ</t>
    </rPh>
    <rPh sb="45" eb="47">
      <t>ケッカ</t>
    </rPh>
    <rPh sb="48" eb="50">
      <t>シュツリョク</t>
    </rPh>
    <phoneticPr fontId="1"/>
  </si>
  <si>
    <t>肉用牛
（繁殖）</t>
    <phoneticPr fontId="1"/>
  </si>
  <si>
    <t>目標年度の
飼養頭数
（頭）</t>
    <rPh sb="0" eb="4">
      <t>モクヒョウネンド</t>
    </rPh>
    <rPh sb="6" eb="8">
      <t>シヨウ</t>
    </rPh>
    <rPh sb="8" eb="10">
      <t>アタマカズ</t>
    </rPh>
    <rPh sb="9" eb="10">
      <t>トウ</t>
    </rPh>
    <phoneticPr fontId="1"/>
  </si>
  <si>
    <t>※育成期間については、平均的な哺育期間を除いた出荷までの期間としている</t>
    <rPh sb="1" eb="3">
      <t>イクセイ</t>
    </rPh>
    <rPh sb="3" eb="5">
      <t>キカン</t>
    </rPh>
    <rPh sb="11" eb="14">
      <t>ヘイキンテキ</t>
    </rPh>
    <rPh sb="15" eb="17">
      <t>ホイク</t>
    </rPh>
    <rPh sb="17" eb="19">
      <t>キカン</t>
    </rPh>
    <rPh sb="20" eb="21">
      <t>ノゾ</t>
    </rPh>
    <rPh sb="23" eb="25">
      <t>シュッカ</t>
    </rPh>
    <rPh sb="28" eb="30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</si>
</sst>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00;[Red]\-#,##0.000"/>
    <numFmt numFmtId="178" formatCode="#,##0.0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vertAlign val="subscript"/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38" fontId="2" fillId="2" borderId="3" xfId="1" applyFont="1" applyFill="1" applyBorder="1" applyAlignment="1" applyProtection="1">
      <alignment horizontal="right" vertical="center"/>
      <protection locked="0"/>
    </xf>
    <xf numFmtId="2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40" fontId="2" fillId="0" borderId="3" xfId="1" applyNumberFormat="1" applyFont="1" applyFill="1" applyBorder="1" applyAlignment="1" applyProtection="1">
      <alignment horizontal="right" vertical="center"/>
      <protection locked="0"/>
    </xf>
    <xf numFmtId="38" fontId="2" fillId="0" borderId="3" xfId="1" applyFont="1" applyFill="1" applyBorder="1" applyAlignment="1" applyProtection="1">
      <alignment horizontal="right" vertical="center"/>
      <protection locked="0"/>
    </xf>
    <xf numFmtId="176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0" fontId="2" fillId="0" borderId="0" xfId="1" applyNumberFormat="1" applyFont="1" applyFill="1" applyBorder="1" applyAlignment="1" applyProtection="1">
      <alignment horizontal="right" vertical="center"/>
      <protection locked="0"/>
    </xf>
    <xf numFmtId="38" fontId="2" fillId="0" borderId="0" xfId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10" xfId="1" applyFont="1" applyFill="1" applyBorder="1" applyAlignment="1" applyProtection="1">
      <alignment horizontal="right" vertical="center"/>
      <protection locked="0"/>
    </xf>
    <xf numFmtId="177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176" fontId="0" fillId="3" borderId="2" xfId="0" applyNumberFormat="1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176" fontId="0" fillId="3" borderId="0" xfId="0" applyNumberFormat="1" applyFill="1">
      <alignment vertical="center"/>
    </xf>
    <xf numFmtId="2" fontId="0" fillId="3" borderId="0" xfId="0" applyNumberFormat="1" applyFill="1">
      <alignment vertical="center"/>
    </xf>
    <xf numFmtId="0" fontId="0" fillId="3" borderId="14" xfId="0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178" fontId="0" fillId="3" borderId="0" xfId="0" applyNumberFormat="1" applyFill="1">
      <alignment vertical="center"/>
    </xf>
    <xf numFmtId="2" fontId="0" fillId="3" borderId="15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0" borderId="0" xfId="0" applyNumberFormat="1">
      <alignment vertical="center"/>
    </xf>
    <xf numFmtId="2" fontId="0" fillId="3" borderId="14" xfId="0" applyNumberForma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76" fontId="0" fillId="3" borderId="14" xfId="0" applyNumberFormat="1" applyFill="1" applyBorder="1">
      <alignment vertical="center"/>
    </xf>
    <xf numFmtId="38" fontId="2" fillId="6" borderId="11" xfId="1" applyFont="1" applyFill="1" applyBorder="1" applyAlignment="1" applyProtection="1">
      <alignment horizontal="right" vertical="center"/>
      <protection locked="0"/>
    </xf>
    <xf numFmtId="176" fontId="2" fillId="0" borderId="4" xfId="0" applyNumberFormat="1" applyFont="1" applyBorder="1" applyAlignment="1">
      <alignment horizontal="right" vertical="center"/>
    </xf>
    <xf numFmtId="38" fontId="2" fillId="2" borderId="4" xfId="1" applyFont="1" applyFill="1" applyBorder="1" applyAlignment="1" applyProtection="1">
      <alignment horizontal="right" vertical="center"/>
      <protection locked="0"/>
    </xf>
    <xf numFmtId="177" fontId="2" fillId="0" borderId="4" xfId="1" applyNumberFormat="1" applyFont="1" applyFill="1" applyBorder="1" applyAlignment="1" applyProtection="1">
      <alignment horizontal="right" vertical="center"/>
      <protection locked="0"/>
    </xf>
    <xf numFmtId="40" fontId="2" fillId="0" borderId="4" xfId="1" applyNumberFormat="1" applyFont="1" applyFill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 applyProtection="1">
      <alignment horizontal="right"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176" fontId="2" fillId="0" borderId="5" xfId="0" applyNumberFormat="1" applyFont="1" applyBorder="1" applyAlignment="1">
      <alignment horizontal="right" vertical="center"/>
    </xf>
    <xf numFmtId="38" fontId="2" fillId="2" borderId="5" xfId="1" applyFont="1" applyFill="1" applyBorder="1" applyAlignment="1" applyProtection="1">
      <alignment horizontal="right" vertical="center"/>
      <protection locked="0"/>
    </xf>
    <xf numFmtId="177" fontId="2" fillId="0" borderId="5" xfId="1" applyNumberFormat="1" applyFont="1" applyFill="1" applyBorder="1" applyAlignment="1" applyProtection="1">
      <alignment horizontal="right" vertical="center"/>
      <protection locked="0"/>
    </xf>
    <xf numFmtId="40" fontId="2" fillId="0" borderId="5" xfId="1" applyNumberFormat="1" applyFont="1" applyFill="1" applyBorder="1" applyAlignment="1" applyProtection="1">
      <alignment horizontal="right" vertical="center"/>
      <protection locked="0"/>
    </xf>
    <xf numFmtId="38" fontId="2" fillId="0" borderId="5" xfId="1" applyFont="1" applyFill="1" applyBorder="1" applyAlignment="1" applyProtection="1">
      <alignment horizontal="right" vertical="center"/>
      <protection locked="0"/>
    </xf>
    <xf numFmtId="176" fontId="2" fillId="0" borderId="22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8" fontId="2" fillId="2" borderId="25" xfId="1" applyFont="1" applyFill="1" applyBorder="1" applyAlignment="1" applyProtection="1">
      <alignment horizontal="right" vertical="center"/>
      <protection locked="0"/>
    </xf>
    <xf numFmtId="38" fontId="2" fillId="2" borderId="8" xfId="1" applyFont="1" applyFill="1" applyBorder="1" applyAlignment="1" applyProtection="1">
      <alignment horizontal="right" vertical="center"/>
      <protection locked="0"/>
    </xf>
    <xf numFmtId="38" fontId="2" fillId="2" borderId="26" xfId="1" applyFont="1" applyFill="1" applyBorder="1" applyAlignment="1" applyProtection="1">
      <alignment horizontal="right" vertical="center"/>
      <protection locked="0"/>
    </xf>
    <xf numFmtId="0" fontId="2" fillId="0" borderId="27" xfId="0" applyFont="1" applyBorder="1" applyAlignment="1">
      <alignment horizontal="center" vertical="center" wrapText="1"/>
    </xf>
    <xf numFmtId="40" fontId="2" fillId="0" borderId="7" xfId="1" applyNumberFormat="1" applyFont="1" applyFill="1" applyBorder="1" applyAlignment="1" applyProtection="1">
      <alignment horizontal="right" vertical="center"/>
      <protection locked="0"/>
    </xf>
    <xf numFmtId="40" fontId="2" fillId="0" borderId="1" xfId="1" applyNumberFormat="1" applyFont="1" applyFill="1" applyBorder="1" applyAlignment="1" applyProtection="1">
      <alignment horizontal="right" vertical="center"/>
      <protection locked="0"/>
    </xf>
    <xf numFmtId="40" fontId="2" fillId="0" borderId="13" xfId="1" applyNumberFormat="1" applyFont="1" applyFill="1" applyBorder="1" applyAlignment="1" applyProtection="1">
      <alignment horizontal="right" vertical="center"/>
      <protection locked="0"/>
    </xf>
    <xf numFmtId="38" fontId="2" fillId="0" borderId="22" xfId="1" applyFont="1" applyFill="1" applyBorder="1" applyAlignment="1" applyProtection="1">
      <alignment horizontal="right" vertical="center"/>
      <protection locked="0"/>
    </xf>
    <xf numFmtId="38" fontId="2" fillId="0" borderId="9" xfId="1" applyFont="1" applyFill="1" applyBorder="1" applyAlignment="1" applyProtection="1">
      <alignment horizontal="right" vertical="center"/>
      <protection locked="0"/>
    </xf>
    <xf numFmtId="38" fontId="2" fillId="0" borderId="28" xfId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38" fontId="2" fillId="2" borderId="3" xfId="0" applyNumberFormat="1" applyFont="1" applyFill="1" applyBorder="1" applyAlignment="1" applyProtection="1">
      <alignment horizontal="right" vertical="center"/>
      <protection locked="0"/>
    </xf>
    <xf numFmtId="40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5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  <dxf>
      <numFmt numFmtId="179" formatCode="&quot;適&quot;&quot;切&quot;&quot;な&quot;&quot;量&quot;&quot;添&quot;&quot;加&quot;&quot;し&quot;&quot;て&quot;&quot;く&quot;&quot;だ&quot;&quot;さ&quot;&quot;い&quot;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158D-06C5-4DBD-AD56-EAAA57DFCFAF}">
  <dimension ref="A1:A5"/>
  <sheetViews>
    <sheetView zoomScale="115" zoomScaleNormal="115" workbookViewId="0">
      <selection activeCell="C16" sqref="C16"/>
    </sheetView>
  </sheetViews>
  <sheetFormatPr defaultRowHeight="18.75"/>
  <sheetData>
    <row r="1" spans="1:1">
      <c r="A1" t="s">
        <v>77</v>
      </c>
    </row>
    <row r="2" spans="1:1">
      <c r="A2" t="s">
        <v>76</v>
      </c>
    </row>
    <row r="3" spans="1:1">
      <c r="A3" t="s">
        <v>79</v>
      </c>
    </row>
    <row r="4" spans="1:1">
      <c r="A4" t="s">
        <v>74</v>
      </c>
    </row>
    <row r="5" spans="1:1">
      <c r="A5" t="s">
        <v>75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1142-2CD9-4301-BD7F-A21A4892A725}">
  <sheetPr>
    <pageSetUpPr fitToPage="1"/>
  </sheetPr>
  <dimension ref="A1:N38"/>
  <sheetViews>
    <sheetView tabSelected="1" view="pageBreakPreview" topLeftCell="B1" zoomScale="145" zoomScaleNormal="90" zoomScaleSheetLayoutView="145" workbookViewId="0">
      <selection activeCell="G11" sqref="G11"/>
    </sheetView>
  </sheetViews>
  <sheetFormatPr defaultColWidth="8.75" defaultRowHeight="13.5"/>
  <cols>
    <col min="1" max="1" width="3.25" style="3" customWidth="1"/>
    <col min="2" max="2" width="11.75" style="3" customWidth="1"/>
    <col min="3" max="3" width="29.375" style="3" bestFit="1" customWidth="1"/>
    <col min="4" max="4" width="11.625" style="3" bestFit="1" customWidth="1"/>
    <col min="5" max="5" width="13.125" style="3" customWidth="1"/>
    <col min="6" max="6" width="13.75" style="3" customWidth="1"/>
    <col min="7" max="7" width="27.25" style="3" bestFit="1" customWidth="1"/>
    <col min="8" max="9" width="13.75" style="3" hidden="1" customWidth="1"/>
    <col min="10" max="10" width="10.5" style="3" bestFit="1" customWidth="1"/>
    <col min="11" max="11" width="12.375" style="3" customWidth="1"/>
    <col min="12" max="12" width="12.75" style="3" customWidth="1"/>
    <col min="13" max="13" width="13.875" style="3" bestFit="1" customWidth="1"/>
    <col min="14" max="14" width="12.75" style="3" bestFit="1" customWidth="1"/>
    <col min="15" max="16384" width="8.75" style="3"/>
  </cols>
  <sheetData>
    <row r="1" spans="1:14" ht="36.75" customHeight="1">
      <c r="B1" s="8" t="s">
        <v>9</v>
      </c>
    </row>
    <row r="2" spans="1:14" ht="47.25" customHeight="1">
      <c r="A2" s="5"/>
      <c r="B2" s="89" t="s">
        <v>0</v>
      </c>
      <c r="C2" s="89"/>
      <c r="D2" s="10" t="s">
        <v>78</v>
      </c>
      <c r="E2" s="10" t="s">
        <v>15</v>
      </c>
      <c r="F2" s="10" t="s">
        <v>28</v>
      </c>
      <c r="G2" s="10" t="s">
        <v>30</v>
      </c>
      <c r="H2" s="10" t="s">
        <v>10</v>
      </c>
      <c r="I2" s="10" t="s">
        <v>16</v>
      </c>
      <c r="J2" s="10" t="s">
        <v>1</v>
      </c>
      <c r="K2" s="10" t="s">
        <v>2</v>
      </c>
      <c r="L2" s="9" t="s">
        <v>17</v>
      </c>
      <c r="M2" s="9" t="s">
        <v>18</v>
      </c>
      <c r="N2" s="9" t="s">
        <v>19</v>
      </c>
    </row>
    <row r="3" spans="1:14">
      <c r="B3" s="90" t="s">
        <v>3</v>
      </c>
      <c r="C3" s="11" t="s">
        <v>12</v>
      </c>
      <c r="D3" s="75"/>
      <c r="E3" s="14" t="e">
        <f>1.912+0.07031*523.8^0.75+0.34923*(15*$E$17/100+0.4)*E14/J3</f>
        <v>#DIV/0!</v>
      </c>
      <c r="F3" s="12"/>
      <c r="G3" s="24" t="e">
        <f>IF(D3&gt;0,F3/1000000/D3*100,F3/1000000/E3*100)</f>
        <v>#DIV/0!</v>
      </c>
      <c r="H3" s="13" t="e">
        <f>IF(D3&gt;0,F3/D3,F3/E3)</f>
        <v>#DIV/0!</v>
      </c>
      <c r="I3" s="14" t="e">
        <f t="shared" ref="I3:I8" si="0">-32.4-0.282*(H3-70.5)+0.915*(35-32.9)+3.08*(5-4.2)</f>
        <v>#DIV/0!</v>
      </c>
      <c r="J3" s="12"/>
      <c r="K3" s="12"/>
      <c r="L3" s="15" t="e">
        <f t="shared" ref="L3:L8" si="1">(-17.766+42.793*D3-0.849*D3^2)/22.4*0.016*(100+I3)/100</f>
        <v>#DIV/0!</v>
      </c>
      <c r="M3" s="16" t="e">
        <f>L3*J3*K3</f>
        <v>#DIV/0!</v>
      </c>
      <c r="N3" s="16" t="e">
        <f t="shared" ref="N3:N5" si="2">M3*28</f>
        <v>#DIV/0!</v>
      </c>
    </row>
    <row r="4" spans="1:14">
      <c r="B4" s="90"/>
      <c r="C4" s="11" t="s">
        <v>13</v>
      </c>
      <c r="D4" s="75"/>
      <c r="E4" s="14" t="e">
        <f>1.912+0.07031*523.8^0.75+0.34923*(15*$E$17/100+0.4)*E15/J4</f>
        <v>#DIV/0!</v>
      </c>
      <c r="F4" s="12"/>
      <c r="G4" s="24" t="e">
        <f>IF(D4&gt;0,F4/1000000/D4*100,F4/1000000/E4*100)</f>
        <v>#DIV/0!</v>
      </c>
      <c r="H4" s="13" t="e">
        <f>IF(D4&gt;0,F4/D4,F4/E4)</f>
        <v>#DIV/0!</v>
      </c>
      <c r="I4" s="14" t="e">
        <f t="shared" si="0"/>
        <v>#DIV/0!</v>
      </c>
      <c r="J4" s="12"/>
      <c r="K4" s="12"/>
      <c r="L4" s="15" t="e">
        <f t="shared" si="1"/>
        <v>#DIV/0!</v>
      </c>
      <c r="M4" s="16" t="e">
        <f t="shared" ref="M4:M5" si="3">L4*J4*K4</f>
        <v>#DIV/0!</v>
      </c>
      <c r="N4" s="16" t="e">
        <f t="shared" si="2"/>
        <v>#DIV/0!</v>
      </c>
    </row>
    <row r="5" spans="1:14">
      <c r="B5" s="90"/>
      <c r="C5" s="11" t="s">
        <v>14</v>
      </c>
      <c r="D5" s="75"/>
      <c r="E5" s="14" t="e">
        <f>1.912+0.07031*523.8^0.75+0.34923*(15*$E$17/100+0.4)*E16/J5</f>
        <v>#DIV/0!</v>
      </c>
      <c r="F5" s="12"/>
      <c r="G5" s="24" t="e">
        <f t="shared" ref="G4:G8" si="4">IF(D5&gt;0,F5/1000000/D5*100,F5/1000000/E5*100)</f>
        <v>#DIV/0!</v>
      </c>
      <c r="H5" s="13" t="e">
        <f t="shared" ref="H5:H8" si="5">IF(D5&gt;0,F5/D5,F5/E5)</f>
        <v>#DIV/0!</v>
      </c>
      <c r="I5" s="14" t="e">
        <f t="shared" si="0"/>
        <v>#DIV/0!</v>
      </c>
      <c r="J5" s="12"/>
      <c r="K5" s="12"/>
      <c r="L5" s="15" t="e">
        <f t="shared" si="1"/>
        <v>#DIV/0!</v>
      </c>
      <c r="M5" s="16" t="e">
        <f t="shared" si="3"/>
        <v>#DIV/0!</v>
      </c>
      <c r="N5" s="16" t="e">
        <f t="shared" si="2"/>
        <v>#DIV/0!</v>
      </c>
    </row>
    <row r="6" spans="1:14">
      <c r="B6" s="90"/>
      <c r="C6" s="5" t="s">
        <v>4</v>
      </c>
      <c r="D6" s="14">
        <v>10.51586</v>
      </c>
      <c r="E6" s="17"/>
      <c r="F6" s="12"/>
      <c r="G6" s="24">
        <f t="shared" si="4"/>
        <v>0</v>
      </c>
      <c r="H6" s="13">
        <f t="shared" si="5"/>
        <v>0</v>
      </c>
      <c r="I6" s="14">
        <f t="shared" si="0"/>
        <v>-8.1335000000000015</v>
      </c>
      <c r="J6" s="12"/>
      <c r="K6" s="12"/>
      <c r="L6" s="15">
        <f t="shared" si="1"/>
        <v>0.22202424692880687</v>
      </c>
      <c r="M6" s="16">
        <f>L6*J6*K6</f>
        <v>0</v>
      </c>
      <c r="N6" s="16">
        <f>M6*28</f>
        <v>0</v>
      </c>
    </row>
    <row r="7" spans="1:14">
      <c r="B7" s="90"/>
      <c r="C7" s="4" t="s">
        <v>8</v>
      </c>
      <c r="D7" s="6">
        <v>13</v>
      </c>
      <c r="E7" s="18"/>
      <c r="F7" s="12"/>
      <c r="G7" s="24">
        <f t="shared" si="4"/>
        <v>0</v>
      </c>
      <c r="H7" s="13">
        <f t="shared" si="5"/>
        <v>0</v>
      </c>
      <c r="I7" s="14">
        <f t="shared" si="0"/>
        <v>-8.1335000000000015</v>
      </c>
      <c r="J7" s="12"/>
      <c r="K7" s="12"/>
      <c r="L7" s="15">
        <f t="shared" si="1"/>
        <v>0.25923545159285716</v>
      </c>
      <c r="M7" s="16">
        <f t="shared" ref="M7:M8" si="6">L7*J7*K7</f>
        <v>0</v>
      </c>
      <c r="N7" s="16">
        <f t="shared" ref="N7:N8" si="7">M7*28</f>
        <v>0</v>
      </c>
    </row>
    <row r="8" spans="1:14">
      <c r="B8" s="91"/>
      <c r="C8" s="7" t="s">
        <v>7</v>
      </c>
      <c r="D8" s="6">
        <v>13</v>
      </c>
      <c r="E8" s="18"/>
      <c r="F8" s="12"/>
      <c r="G8" s="24">
        <f t="shared" si="4"/>
        <v>0</v>
      </c>
      <c r="H8" s="13">
        <f t="shared" si="5"/>
        <v>0</v>
      </c>
      <c r="I8" s="14">
        <f t="shared" si="0"/>
        <v>-8.1335000000000015</v>
      </c>
      <c r="J8" s="12"/>
      <c r="K8" s="12"/>
      <c r="L8" s="15">
        <f t="shared" si="1"/>
        <v>0.25923545159285716</v>
      </c>
      <c r="M8" s="16">
        <f t="shared" si="6"/>
        <v>0</v>
      </c>
      <c r="N8" s="16">
        <f t="shared" si="7"/>
        <v>0</v>
      </c>
    </row>
    <row r="9" spans="1:14" ht="14.25" thickBot="1">
      <c r="B9" s="1"/>
      <c r="D9" s="2"/>
      <c r="E9" s="2"/>
      <c r="F9" s="20"/>
      <c r="G9" s="20"/>
      <c r="H9" s="2"/>
      <c r="I9" s="21"/>
      <c r="J9" s="20"/>
      <c r="K9" s="20"/>
      <c r="L9" s="19"/>
      <c r="M9" s="20"/>
      <c r="N9" s="20"/>
    </row>
    <row r="10" spans="1:14" ht="18.75" customHeight="1" thickBot="1">
      <c r="B10" s="1"/>
      <c r="C10" s="92" t="s">
        <v>21</v>
      </c>
      <c r="D10" s="92"/>
      <c r="E10" s="76"/>
      <c r="F10" s="20"/>
      <c r="G10" s="20"/>
      <c r="H10" s="20"/>
      <c r="I10" s="20"/>
      <c r="J10" s="20"/>
      <c r="K10" s="20"/>
      <c r="L10" s="19"/>
      <c r="M10" s="23" t="s">
        <v>27</v>
      </c>
      <c r="N10" s="45" t="e">
        <f>SUM(N3:N8)</f>
        <v>#DIV/0!</v>
      </c>
    </row>
    <row r="11" spans="1:14">
      <c r="B11" s="1"/>
      <c r="C11" s="93" t="s">
        <v>22</v>
      </c>
      <c r="D11" s="10" t="s">
        <v>23</v>
      </c>
      <c r="E11" s="22">
        <f>J3*23.56</f>
        <v>0</v>
      </c>
      <c r="F11" s="20"/>
      <c r="G11" s="20"/>
      <c r="H11" s="2"/>
      <c r="I11" s="2"/>
      <c r="J11" s="21"/>
      <c r="K11" s="20"/>
      <c r="L11" s="20"/>
      <c r="M11" s="19"/>
      <c r="N11" s="20"/>
    </row>
    <row r="12" spans="1:14">
      <c r="B12" s="1"/>
      <c r="C12" s="94"/>
      <c r="D12" s="10" t="s">
        <v>24</v>
      </c>
      <c r="E12" s="22">
        <f>J4*27.38</f>
        <v>0</v>
      </c>
      <c r="F12" s="20"/>
      <c r="G12" s="20"/>
      <c r="H12" s="2"/>
      <c r="I12" s="2"/>
      <c r="J12" s="21"/>
      <c r="K12" s="20"/>
      <c r="L12" s="20"/>
      <c r="M12" s="19"/>
      <c r="N12" s="20"/>
    </row>
    <row r="13" spans="1:14">
      <c r="B13" s="1"/>
      <c r="C13" s="94"/>
      <c r="D13" s="10" t="s">
        <v>25</v>
      </c>
      <c r="E13" s="22">
        <f>J5*28</f>
        <v>0</v>
      </c>
      <c r="F13" s="20"/>
      <c r="G13" s="20"/>
      <c r="H13" s="2"/>
      <c r="I13" s="2"/>
      <c r="J13" s="21"/>
      <c r="K13" s="20"/>
      <c r="L13" s="20"/>
      <c r="M13" s="19"/>
      <c r="N13" s="20"/>
    </row>
    <row r="14" spans="1:14">
      <c r="B14" s="1"/>
      <c r="C14" s="93" t="s">
        <v>26</v>
      </c>
      <c r="D14" s="10" t="s">
        <v>23</v>
      </c>
      <c r="E14" s="22" t="e">
        <f>$E$10/365*(E11/SUM($E$11:$E$13))</f>
        <v>#DIV/0!</v>
      </c>
      <c r="F14" s="20"/>
      <c r="G14" s="20"/>
      <c r="H14" s="2"/>
      <c r="I14" s="2"/>
      <c r="J14" s="21"/>
      <c r="K14" s="20"/>
      <c r="L14" s="20"/>
      <c r="M14" s="19"/>
      <c r="N14" s="20"/>
    </row>
    <row r="15" spans="1:14">
      <c r="B15" s="1"/>
      <c r="C15" s="94"/>
      <c r="D15" s="10" t="s">
        <v>24</v>
      </c>
      <c r="E15" s="22" t="e">
        <f>$E$10/365*(E12/SUM($E$11:$E$13))</f>
        <v>#DIV/0!</v>
      </c>
      <c r="F15" s="20"/>
      <c r="G15" s="20"/>
      <c r="H15" s="2"/>
      <c r="I15" s="2"/>
      <c r="J15" s="21"/>
      <c r="K15" s="20"/>
      <c r="L15" s="20"/>
      <c r="M15" s="19"/>
      <c r="N15" s="20"/>
    </row>
    <row r="16" spans="1:14">
      <c r="B16" s="1"/>
      <c r="C16" s="94"/>
      <c r="D16" s="10" t="s">
        <v>25</v>
      </c>
      <c r="E16" s="22" t="e">
        <f t="shared" ref="E16" si="8">$E$10/365*(E13/SUM($E$11:$E$13))</f>
        <v>#DIV/0!</v>
      </c>
      <c r="F16" s="20"/>
      <c r="G16" s="20"/>
      <c r="H16" s="2"/>
      <c r="I16" s="2"/>
      <c r="J16" s="21"/>
      <c r="K16" s="20"/>
      <c r="L16" s="20"/>
      <c r="M16" s="19"/>
      <c r="N16" s="20"/>
    </row>
    <row r="17" spans="2:14">
      <c r="B17" s="1"/>
      <c r="C17" s="87" t="s">
        <v>20</v>
      </c>
      <c r="D17" s="87"/>
      <c r="E17" s="77"/>
      <c r="F17" s="20"/>
      <c r="G17" s="20"/>
      <c r="H17" s="2"/>
      <c r="I17" s="2"/>
      <c r="J17" s="21"/>
      <c r="K17" s="20"/>
      <c r="L17" s="20"/>
      <c r="M17" s="19"/>
      <c r="N17" s="20"/>
    </row>
    <row r="18" spans="2:14">
      <c r="B18" s="1"/>
      <c r="D18" s="2"/>
      <c r="E18" s="2"/>
      <c r="F18" s="20"/>
      <c r="G18" s="20"/>
      <c r="H18" s="2"/>
      <c r="I18" s="2"/>
      <c r="J18" s="21"/>
      <c r="K18" s="20"/>
      <c r="L18" s="20"/>
      <c r="M18" s="19"/>
      <c r="N18" s="20"/>
    </row>
    <row r="19" spans="2:14" ht="36.75" customHeight="1">
      <c r="B19" s="8" t="s">
        <v>29</v>
      </c>
    </row>
    <row r="20" spans="2:14" ht="54">
      <c r="B20" s="89" t="s">
        <v>0</v>
      </c>
      <c r="C20" s="89"/>
      <c r="D20" s="10" t="s">
        <v>78</v>
      </c>
      <c r="E20" s="10" t="s">
        <v>32</v>
      </c>
      <c r="F20" s="10" t="s">
        <v>31</v>
      </c>
      <c r="G20" s="10" t="s">
        <v>30</v>
      </c>
      <c r="H20" s="10" t="s">
        <v>16</v>
      </c>
      <c r="I20" s="43"/>
      <c r="J20" s="10" t="s">
        <v>1</v>
      </c>
      <c r="K20" s="10" t="s">
        <v>2</v>
      </c>
      <c r="L20" s="9" t="s">
        <v>17</v>
      </c>
      <c r="M20" s="9" t="s">
        <v>18</v>
      </c>
      <c r="N20" s="9" t="s">
        <v>19</v>
      </c>
    </row>
    <row r="21" spans="2:14">
      <c r="B21" s="90" t="s">
        <v>3</v>
      </c>
      <c r="C21" s="11" t="s">
        <v>12</v>
      </c>
      <c r="D21" s="75"/>
      <c r="E21" s="14" t="e">
        <f>1.912+0.07031*523.8^0.75+0.34923*(15*$E$35/100+0.4)*E32/J21</f>
        <v>#DIV/0!</v>
      </c>
      <c r="F21" s="12"/>
      <c r="G21" s="24" t="e">
        <f>IF(D21&gt;0,F21/1000/D21*100,F21/1000/E21*100)</f>
        <v>#DIV/0!</v>
      </c>
      <c r="H21" s="14">
        <v>-5.9</v>
      </c>
      <c r="I21" s="17"/>
      <c r="J21" s="12"/>
      <c r="K21" s="12"/>
      <c r="L21" s="15">
        <f>(-17.766+42.793*D21-0.849*D21^2)/22.4*0.016*(100+H21)/100</f>
        <v>-1.194129E-2</v>
      </c>
      <c r="M21" s="16">
        <f t="shared" ref="M21:M26" si="9">L21*J21*K21</f>
        <v>0</v>
      </c>
      <c r="N21" s="16">
        <f t="shared" ref="N21:N26" si="10">M21*28</f>
        <v>0</v>
      </c>
    </row>
    <row r="22" spans="2:14">
      <c r="B22" s="90"/>
      <c r="C22" s="11" t="s">
        <v>13</v>
      </c>
      <c r="D22" s="75"/>
      <c r="E22" s="14" t="e">
        <f>1.912+0.07031*523.8^0.75+0.34923*(15*$E$17/100+0.4)*E33/J22</f>
        <v>#DIV/0!</v>
      </c>
      <c r="F22" s="12"/>
      <c r="G22" s="24" t="e">
        <f t="shared" ref="G22:G26" si="11">IF(D22&gt;0,F22/1000/D22*100,F22/1000/E22*100)</f>
        <v>#DIV/0!</v>
      </c>
      <c r="H22" s="14">
        <v>-5.9</v>
      </c>
      <c r="I22" s="17"/>
      <c r="J22" s="12"/>
      <c r="K22" s="12"/>
      <c r="L22" s="15">
        <f t="shared" ref="L22:L25" si="12">(-17.766+42.793*D22-0.849*D22^2)/22.4*0.016*(100+H22)/100</f>
        <v>-1.194129E-2</v>
      </c>
      <c r="M22" s="16">
        <f t="shared" si="9"/>
        <v>0</v>
      </c>
      <c r="N22" s="16">
        <f t="shared" si="10"/>
        <v>0</v>
      </c>
    </row>
    <row r="23" spans="2:14">
      <c r="B23" s="90"/>
      <c r="C23" s="11" t="s">
        <v>14</v>
      </c>
      <c r="D23" s="75"/>
      <c r="E23" s="14" t="e">
        <f>1.912+0.07031*523.8^0.75+0.34923*(15*$E$17/100+0.4)*E34/J23</f>
        <v>#DIV/0!</v>
      </c>
      <c r="F23" s="12"/>
      <c r="G23" s="24" t="e">
        <f t="shared" si="11"/>
        <v>#DIV/0!</v>
      </c>
      <c r="H23" s="14">
        <v>-5.9</v>
      </c>
      <c r="I23" s="17"/>
      <c r="J23" s="12"/>
      <c r="K23" s="12"/>
      <c r="L23" s="15">
        <f t="shared" si="12"/>
        <v>-1.194129E-2</v>
      </c>
      <c r="M23" s="16">
        <f t="shared" si="9"/>
        <v>0</v>
      </c>
      <c r="N23" s="16">
        <f t="shared" si="10"/>
        <v>0</v>
      </c>
    </row>
    <row r="24" spans="2:14" ht="15.75" customHeight="1">
      <c r="B24" s="90"/>
      <c r="C24" s="5" t="s">
        <v>4</v>
      </c>
      <c r="D24" s="14">
        <v>10.51586</v>
      </c>
      <c r="E24" s="17"/>
      <c r="F24" s="12"/>
      <c r="G24" s="24">
        <f t="shared" si="11"/>
        <v>0</v>
      </c>
      <c r="H24" s="14">
        <v>-19.3</v>
      </c>
      <c r="I24" s="17"/>
      <c r="J24" s="12"/>
      <c r="K24" s="12"/>
      <c r="L24" s="15">
        <f t="shared" si="12"/>
        <v>0.19503689296048848</v>
      </c>
      <c r="M24" s="16">
        <f t="shared" si="9"/>
        <v>0</v>
      </c>
      <c r="N24" s="16">
        <f t="shared" si="10"/>
        <v>0</v>
      </c>
    </row>
    <row r="25" spans="2:14" ht="15.75" customHeight="1">
      <c r="B25" s="90"/>
      <c r="C25" s="4" t="s">
        <v>8</v>
      </c>
      <c r="D25" s="6">
        <v>13</v>
      </c>
      <c r="E25" s="18"/>
      <c r="F25" s="12"/>
      <c r="G25" s="24">
        <f>IF(D25&gt;0,F25/1000/D25*100,F25/1000/E25*100)</f>
        <v>0</v>
      </c>
      <c r="H25" s="14">
        <v>-19.3</v>
      </c>
      <c r="I25" s="17"/>
      <c r="J25" s="12"/>
      <c r="K25" s="12"/>
      <c r="L25" s="15">
        <f t="shared" si="12"/>
        <v>0.22772502428571428</v>
      </c>
      <c r="M25" s="16">
        <f t="shared" si="9"/>
        <v>0</v>
      </c>
      <c r="N25" s="16">
        <f t="shared" si="10"/>
        <v>0</v>
      </c>
    </row>
    <row r="26" spans="2:14" ht="15.75" customHeight="1">
      <c r="B26" s="91"/>
      <c r="C26" s="7" t="s">
        <v>7</v>
      </c>
      <c r="D26" s="6">
        <v>13</v>
      </c>
      <c r="E26" s="18"/>
      <c r="F26" s="12"/>
      <c r="G26" s="24">
        <f t="shared" si="11"/>
        <v>0</v>
      </c>
      <c r="H26" s="14">
        <v>-19.3</v>
      </c>
      <c r="I26" s="17"/>
      <c r="J26" s="12"/>
      <c r="K26" s="12"/>
      <c r="L26" s="15">
        <f>(-17.766+42.793*D26-0.849*D26^2)/22.4*0.016*(100+H26)/100</f>
        <v>0.22772502428571428</v>
      </c>
      <c r="M26" s="16">
        <f t="shared" si="9"/>
        <v>0</v>
      </c>
      <c r="N26" s="16">
        <f t="shared" si="10"/>
        <v>0</v>
      </c>
    </row>
    <row r="27" spans="2:14" ht="14.25" thickBot="1"/>
    <row r="28" spans="2:14" ht="14.25" thickBot="1">
      <c r="B28" s="1"/>
      <c r="C28" s="92" t="s">
        <v>21</v>
      </c>
      <c r="D28" s="92"/>
      <c r="E28" s="76"/>
      <c r="M28" s="23" t="s">
        <v>27</v>
      </c>
      <c r="N28" s="45">
        <f>SUM(N21:N26)</f>
        <v>0</v>
      </c>
    </row>
    <row r="29" spans="2:14">
      <c r="B29" s="1"/>
      <c r="C29" s="93" t="s">
        <v>22</v>
      </c>
      <c r="D29" s="10" t="s">
        <v>23</v>
      </c>
      <c r="E29" s="22">
        <f>J21*23.56</f>
        <v>0</v>
      </c>
    </row>
    <row r="30" spans="2:14">
      <c r="B30" s="1"/>
      <c r="C30" s="94"/>
      <c r="D30" s="10" t="s">
        <v>24</v>
      </c>
      <c r="E30" s="22">
        <f>J22*27.38</f>
        <v>0</v>
      </c>
    </row>
    <row r="31" spans="2:14">
      <c r="B31" s="1"/>
      <c r="C31" s="94"/>
      <c r="D31" s="10" t="s">
        <v>25</v>
      </c>
      <c r="E31" s="22">
        <f>J23*28</f>
        <v>0</v>
      </c>
    </row>
    <row r="32" spans="2:14">
      <c r="B32" s="1"/>
      <c r="C32" s="93" t="s">
        <v>26</v>
      </c>
      <c r="D32" s="10" t="s">
        <v>23</v>
      </c>
      <c r="E32" s="22" t="e">
        <f>$E$28/365*(E29/SUM($E$29:$E$31))</f>
        <v>#DIV/0!</v>
      </c>
    </row>
    <row r="33" spans="2:6">
      <c r="B33" s="1"/>
      <c r="C33" s="94"/>
      <c r="D33" s="10" t="s">
        <v>24</v>
      </c>
      <c r="E33" s="22" t="e">
        <f t="shared" ref="E33:E34" si="13">$E$28/365*(E30/SUM($E$29:$E$31))</f>
        <v>#DIV/0!</v>
      </c>
    </row>
    <row r="34" spans="2:6">
      <c r="B34" s="1"/>
      <c r="C34" s="94"/>
      <c r="D34" s="10" t="s">
        <v>25</v>
      </c>
      <c r="E34" s="22" t="e">
        <f t="shared" si="13"/>
        <v>#DIV/0!</v>
      </c>
    </row>
    <row r="35" spans="2:6">
      <c r="B35" s="1"/>
      <c r="C35" s="87" t="s">
        <v>20</v>
      </c>
      <c r="D35" s="87"/>
      <c r="E35" s="77"/>
    </row>
    <row r="36" spans="2:6">
      <c r="B36" s="1"/>
      <c r="C36" s="25"/>
      <c r="D36" s="25"/>
      <c r="E36" s="25"/>
      <c r="F36" s="25"/>
    </row>
    <row r="37" spans="2:6" ht="33.75" customHeight="1">
      <c r="B37" s="8" t="s">
        <v>11</v>
      </c>
    </row>
    <row r="38" spans="2:6" ht="48.75" customHeight="1">
      <c r="B38" s="88" t="s">
        <v>73</v>
      </c>
      <c r="C38" s="88"/>
    </row>
  </sheetData>
  <sheetProtection sheet="1" objects="1" scenarios="1"/>
  <mergeCells count="13">
    <mergeCell ref="C17:D17"/>
    <mergeCell ref="B2:C2"/>
    <mergeCell ref="B3:B8"/>
    <mergeCell ref="C10:D10"/>
    <mergeCell ref="C11:C13"/>
    <mergeCell ref="C14:C16"/>
    <mergeCell ref="C35:D35"/>
    <mergeCell ref="B38:C38"/>
    <mergeCell ref="B20:C20"/>
    <mergeCell ref="B21:B26"/>
    <mergeCell ref="C28:D28"/>
    <mergeCell ref="C29:C31"/>
    <mergeCell ref="C32:C34"/>
  </mergeCells>
  <phoneticPr fontId="1"/>
  <conditionalFormatting sqref="G3:G8">
    <cfRule type="cellIs" dxfId="6" priority="3" operator="greaterThan">
      <formula>0.015</formula>
    </cfRule>
  </conditionalFormatting>
  <conditionalFormatting sqref="G21:G26">
    <cfRule type="cellIs" dxfId="5" priority="1" operator="lessThan">
      <formula>0.08</formula>
    </cfRule>
    <cfRule type="cellIs" dxfId="4" priority="2" operator="greaterThan">
      <formula>0.1</formula>
    </cfRule>
  </conditionalFormatting>
  <pageMargins left="0.7" right="0.7" top="0.75" bottom="0.75" header="0.3" footer="0.3"/>
  <pageSetup paperSize="9" scale="46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44E6-45BD-45F1-94D6-CE0C9A9BC9DE}">
  <sheetPr>
    <pageSetUpPr fitToPage="1"/>
  </sheetPr>
  <dimension ref="B1:S21"/>
  <sheetViews>
    <sheetView view="pageBreakPreview" zoomScale="145" zoomScaleNormal="90" zoomScaleSheetLayoutView="145" workbookViewId="0">
      <selection activeCell="I5" sqref="I5"/>
    </sheetView>
  </sheetViews>
  <sheetFormatPr defaultColWidth="8.75" defaultRowHeight="13.5"/>
  <cols>
    <col min="1" max="1" width="3.75" style="3" customWidth="1"/>
    <col min="2" max="2" width="11.75" style="3" customWidth="1"/>
    <col min="3" max="3" width="29.375" style="3" bestFit="1" customWidth="1"/>
    <col min="4" max="4" width="11.625" style="3" bestFit="1" customWidth="1"/>
    <col min="5" max="5" width="12.125" style="3" customWidth="1"/>
    <col min="6" max="6" width="9.5" style="3" customWidth="1"/>
    <col min="7" max="7" width="9.125" style="3" customWidth="1"/>
    <col min="8" max="9" width="7" style="3" customWidth="1"/>
    <col min="10" max="10" width="10.375" style="3" customWidth="1"/>
    <col min="11" max="11" width="10" style="3" customWidth="1"/>
    <col min="12" max="12" width="13.75" style="3" customWidth="1"/>
    <col min="13" max="13" width="27.25" style="3" bestFit="1" customWidth="1"/>
    <col min="14" max="14" width="10.25" style="3" hidden="1" customWidth="1"/>
    <col min="15" max="15" width="10.5" style="3" bestFit="1" customWidth="1"/>
    <col min="16" max="16" width="13.875" style="3" customWidth="1"/>
    <col min="17" max="17" width="12.75" style="3" customWidth="1"/>
    <col min="18" max="18" width="13.875" style="3" bestFit="1" customWidth="1"/>
    <col min="19" max="19" width="12.75" style="3" bestFit="1" customWidth="1"/>
    <col min="20" max="20" width="2.875" style="3" customWidth="1"/>
    <col min="21" max="16384" width="8.75" style="3"/>
  </cols>
  <sheetData>
    <row r="1" spans="2:19" ht="36.75" customHeight="1" thickBot="1">
      <c r="B1" s="8" t="s">
        <v>29</v>
      </c>
    </row>
    <row r="2" spans="2:19" ht="54.75" thickBot="1">
      <c r="B2" s="96" t="s">
        <v>0</v>
      </c>
      <c r="C2" s="97"/>
      <c r="D2" s="51" t="s">
        <v>78</v>
      </c>
      <c r="E2" s="51" t="s">
        <v>32</v>
      </c>
      <c r="F2" s="51" t="s">
        <v>63</v>
      </c>
      <c r="G2" s="51" t="s">
        <v>68</v>
      </c>
      <c r="H2" s="51" t="s">
        <v>64</v>
      </c>
      <c r="I2" s="51" t="s">
        <v>67</v>
      </c>
      <c r="J2" s="51" t="s">
        <v>65</v>
      </c>
      <c r="K2" s="51" t="s">
        <v>66</v>
      </c>
      <c r="L2" s="51" t="s">
        <v>31</v>
      </c>
      <c r="M2" s="51" t="s">
        <v>30</v>
      </c>
      <c r="N2" s="51" t="s">
        <v>16</v>
      </c>
      <c r="O2" s="64" t="s">
        <v>69</v>
      </c>
      <c r="P2" s="60"/>
      <c r="Q2" s="68" t="s">
        <v>17</v>
      </c>
      <c r="R2" s="51" t="s">
        <v>18</v>
      </c>
      <c r="S2" s="52" t="s">
        <v>19</v>
      </c>
    </row>
    <row r="3" spans="2:19">
      <c r="B3" s="95" t="s">
        <v>49</v>
      </c>
      <c r="C3" s="11" t="s">
        <v>50</v>
      </c>
      <c r="D3" s="78"/>
      <c r="E3" s="46" t="e">
        <f>AVERAGE('BD（肉用牛）'!E4:E34)</f>
        <v>#DIV/0!</v>
      </c>
      <c r="F3" s="78"/>
      <c r="G3" s="81"/>
      <c r="H3" s="78"/>
      <c r="I3" s="81"/>
      <c r="J3" s="46">
        <f t="shared" ref="J3:J8" si="0">H3-F3</f>
        <v>0</v>
      </c>
      <c r="K3" s="46" t="e">
        <f>(I3-G3)/J3/30.4</f>
        <v>#DIV/0!</v>
      </c>
      <c r="L3" s="47"/>
      <c r="M3" s="48" t="e">
        <f>IF(D3&gt;0,L3/1000/D3*100,L3/1000/E3*100)</f>
        <v>#DIV/0!</v>
      </c>
      <c r="N3" s="46" t="e">
        <f>IF(M3&gt;0.1,0,IF(M3&lt;0.08,0,-19.3))</f>
        <v>#DIV/0!</v>
      </c>
      <c r="O3" s="65"/>
      <c r="P3" s="72"/>
      <c r="Q3" s="69" t="e">
        <f>IF(D3&gt;0,(-17.766+42.793*D3-0.849*D3^2)/22.4*0.016*(100+N3)/100,(-17.766+42.793*E3-0.849*E3^2)/22.4*0.016*(100+N3)/100)</f>
        <v>#DIV/0!</v>
      </c>
      <c r="R3" s="50" t="e">
        <f>Q3*O3*J3*30.4</f>
        <v>#DIV/0!</v>
      </c>
      <c r="S3" s="50" t="e">
        <f>R3*28</f>
        <v>#DIV/0!</v>
      </c>
    </row>
    <row r="4" spans="2:19">
      <c r="B4" s="90"/>
      <c r="C4" s="11" t="s">
        <v>51</v>
      </c>
      <c r="D4" s="79"/>
      <c r="E4" s="14" t="e">
        <f>AVERAGE('BD（肉用牛）'!J4:J34)</f>
        <v>#DIV/0!</v>
      </c>
      <c r="F4" s="79"/>
      <c r="G4" s="82"/>
      <c r="H4" s="79"/>
      <c r="I4" s="82"/>
      <c r="J4" s="14">
        <f t="shared" si="0"/>
        <v>0</v>
      </c>
      <c r="K4" s="14" t="e">
        <f t="shared" ref="K4:K8" si="1">(I4-G4)/J4/30.4</f>
        <v>#DIV/0!</v>
      </c>
      <c r="L4" s="12"/>
      <c r="M4" s="24" t="e">
        <f t="shared" ref="M4:M8" si="2">IF(D4&gt;0,L4/1000/D4*100,L4/1000/E4*100)</f>
        <v>#DIV/0!</v>
      </c>
      <c r="N4" s="46" t="e">
        <f>IF(M4&gt;0.1,0,IF(M4&lt;0.08,0,-19.3))</f>
        <v>#DIV/0!</v>
      </c>
      <c r="O4" s="66"/>
      <c r="P4" s="73"/>
      <c r="Q4" s="70" t="e">
        <f t="shared" ref="Q4:Q8" si="3">IF(D4&gt;0,(-17.766+42.793*D4-0.849*D4^2)/22.4*0.016*(100+N4)/100,(-17.766+42.793*E4-0.849*E4^2)/22.4*0.016*(100+N4)/100)</f>
        <v>#DIV/0!</v>
      </c>
      <c r="R4" s="16" t="e">
        <f t="shared" ref="R4:R8" si="4">Q4*O4*J4*30.4</f>
        <v>#DIV/0!</v>
      </c>
      <c r="S4" s="16" t="e">
        <f t="shared" ref="S4:S7" si="5">R4*28</f>
        <v>#DIV/0!</v>
      </c>
    </row>
    <row r="5" spans="2:19">
      <c r="B5" s="90"/>
      <c r="C5" s="11" t="s">
        <v>52</v>
      </c>
      <c r="D5" s="79"/>
      <c r="E5" s="14" t="e">
        <f>AVERAGE('BD（肉用牛）'!O4:O34)</f>
        <v>#DIV/0!</v>
      </c>
      <c r="F5" s="79"/>
      <c r="G5" s="82"/>
      <c r="H5" s="79"/>
      <c r="I5" s="82"/>
      <c r="J5" s="14">
        <f t="shared" si="0"/>
        <v>0</v>
      </c>
      <c r="K5" s="14" t="e">
        <f t="shared" si="1"/>
        <v>#DIV/0!</v>
      </c>
      <c r="L5" s="12"/>
      <c r="M5" s="24" t="e">
        <f t="shared" si="2"/>
        <v>#DIV/0!</v>
      </c>
      <c r="N5" s="46" t="e">
        <f t="shared" ref="N5:N8" si="6">IF(M5&gt;0.1,0,IF(M5&lt;0.08,0,-19.3))</f>
        <v>#DIV/0!</v>
      </c>
      <c r="O5" s="66"/>
      <c r="P5" s="73"/>
      <c r="Q5" s="70" t="e">
        <f t="shared" si="3"/>
        <v>#DIV/0!</v>
      </c>
      <c r="R5" s="16" t="e">
        <f t="shared" si="4"/>
        <v>#DIV/0!</v>
      </c>
      <c r="S5" s="16" t="e">
        <f t="shared" si="5"/>
        <v>#DIV/0!</v>
      </c>
    </row>
    <row r="6" spans="2:19" ht="15.75" customHeight="1">
      <c r="B6" s="90"/>
      <c r="C6" s="5" t="s">
        <v>53</v>
      </c>
      <c r="D6" s="79"/>
      <c r="E6" s="14" t="e">
        <f>AVERAGE('BD（肉用牛）'!T4:T34)</f>
        <v>#DIV/0!</v>
      </c>
      <c r="F6" s="79"/>
      <c r="G6" s="82"/>
      <c r="H6" s="79"/>
      <c r="I6" s="82"/>
      <c r="J6" s="14">
        <f t="shared" si="0"/>
        <v>0</v>
      </c>
      <c r="K6" s="14" t="e">
        <f t="shared" si="1"/>
        <v>#DIV/0!</v>
      </c>
      <c r="L6" s="12"/>
      <c r="M6" s="24" t="e">
        <f t="shared" si="2"/>
        <v>#DIV/0!</v>
      </c>
      <c r="N6" s="46" t="e">
        <f t="shared" si="6"/>
        <v>#DIV/0!</v>
      </c>
      <c r="O6" s="66"/>
      <c r="P6" s="73"/>
      <c r="Q6" s="70" t="e">
        <f t="shared" si="3"/>
        <v>#DIV/0!</v>
      </c>
      <c r="R6" s="16" t="e">
        <f t="shared" si="4"/>
        <v>#DIV/0!</v>
      </c>
      <c r="S6" s="16" t="e">
        <f t="shared" si="5"/>
        <v>#DIV/0!</v>
      </c>
    </row>
    <row r="7" spans="2:19" ht="15.75" customHeight="1">
      <c r="B7" s="90"/>
      <c r="C7" s="4" t="s">
        <v>54</v>
      </c>
      <c r="D7" s="79"/>
      <c r="E7" s="14" t="e">
        <f>AVERAGE('BD（肉用牛）'!Y4:Y34)</f>
        <v>#DIV/0!</v>
      </c>
      <c r="F7" s="79"/>
      <c r="G7" s="82"/>
      <c r="H7" s="79"/>
      <c r="I7" s="82"/>
      <c r="J7" s="14">
        <f t="shared" si="0"/>
        <v>0</v>
      </c>
      <c r="K7" s="14" t="e">
        <f t="shared" si="1"/>
        <v>#DIV/0!</v>
      </c>
      <c r="L7" s="12"/>
      <c r="M7" s="24" t="e">
        <f t="shared" si="2"/>
        <v>#DIV/0!</v>
      </c>
      <c r="N7" s="46" t="e">
        <f t="shared" si="6"/>
        <v>#DIV/0!</v>
      </c>
      <c r="O7" s="66"/>
      <c r="P7" s="73"/>
      <c r="Q7" s="70" t="e">
        <f t="shared" si="3"/>
        <v>#DIV/0!</v>
      </c>
      <c r="R7" s="16" t="e">
        <f t="shared" si="4"/>
        <v>#DIV/0!</v>
      </c>
      <c r="S7" s="16" t="e">
        <f t="shared" si="5"/>
        <v>#DIV/0!</v>
      </c>
    </row>
    <row r="8" spans="2:19" ht="15.75" customHeight="1" thickBot="1">
      <c r="B8" s="90"/>
      <c r="C8" s="53" t="s">
        <v>55</v>
      </c>
      <c r="D8" s="80"/>
      <c r="E8" s="54" t="e">
        <f>AVERAGE('BD（肉用牛）'!AD4:AD34)</f>
        <v>#DIV/0!</v>
      </c>
      <c r="F8" s="80"/>
      <c r="G8" s="83"/>
      <c r="H8" s="80"/>
      <c r="I8" s="83"/>
      <c r="J8" s="54">
        <f t="shared" si="0"/>
        <v>0</v>
      </c>
      <c r="K8" s="54" t="e">
        <f t="shared" si="1"/>
        <v>#DIV/0!</v>
      </c>
      <c r="L8" s="55"/>
      <c r="M8" s="56" t="e">
        <f t="shared" si="2"/>
        <v>#DIV/0!</v>
      </c>
      <c r="N8" s="46" t="e">
        <f t="shared" si="6"/>
        <v>#DIV/0!</v>
      </c>
      <c r="O8" s="67"/>
      <c r="P8" s="74"/>
      <c r="Q8" s="71" t="e">
        <f t="shared" si="3"/>
        <v>#DIV/0!</v>
      </c>
      <c r="R8" s="58" t="e">
        <f t="shared" si="4"/>
        <v>#DIV/0!</v>
      </c>
      <c r="S8" s="58" t="e">
        <f>R8*28</f>
        <v>#DIV/0!</v>
      </c>
    </row>
    <row r="9" spans="2:19" ht="54" customHeight="1" thickBot="1">
      <c r="B9" s="96" t="s">
        <v>0</v>
      </c>
      <c r="C9" s="97"/>
      <c r="D9" s="51" t="s">
        <v>78</v>
      </c>
      <c r="E9" s="51" t="s">
        <v>32</v>
      </c>
      <c r="F9" s="60"/>
      <c r="G9" s="60"/>
      <c r="H9" s="51" t="s">
        <v>64</v>
      </c>
      <c r="I9" s="51" t="s">
        <v>67</v>
      </c>
      <c r="J9" s="51" t="s">
        <v>71</v>
      </c>
      <c r="K9" s="51" t="s">
        <v>72</v>
      </c>
      <c r="L9" s="51" t="s">
        <v>31</v>
      </c>
      <c r="M9" s="51" t="s">
        <v>30</v>
      </c>
      <c r="N9" s="51" t="s">
        <v>16</v>
      </c>
      <c r="O9" s="51" t="s">
        <v>69</v>
      </c>
      <c r="P9" s="60"/>
      <c r="Q9" s="51" t="s">
        <v>17</v>
      </c>
      <c r="R9" s="51" t="s">
        <v>18</v>
      </c>
      <c r="S9" s="52" t="s">
        <v>19</v>
      </c>
    </row>
    <row r="10" spans="2:19" ht="15.75" customHeight="1">
      <c r="B10" s="95" t="s">
        <v>56</v>
      </c>
      <c r="C10" s="11" t="s">
        <v>57</v>
      </c>
      <c r="D10" s="84"/>
      <c r="E10" s="46" t="e">
        <f>AVERAGE('BD（肉用牛）'!AK4:AK122)</f>
        <v>#DIV/0!</v>
      </c>
      <c r="F10" s="59"/>
      <c r="G10" s="59"/>
      <c r="H10" s="78"/>
      <c r="I10" s="81"/>
      <c r="J10" s="46">
        <f>H10-2</f>
        <v>-2</v>
      </c>
      <c r="K10" s="46">
        <f>(I10-89.5)/J10/30.4</f>
        <v>1.4720394736842106</v>
      </c>
      <c r="L10" s="47"/>
      <c r="M10" s="48" t="e">
        <f>IF(D10&gt;0,L10/1000/D10*100,L10/1000/E10*100)</f>
        <v>#DIV/0!</v>
      </c>
      <c r="N10" s="46" t="e">
        <f>IF(M10&gt;0.1,0,IF(M10&lt;0.08,0,-19.3))</f>
        <v>#DIV/0!</v>
      </c>
      <c r="O10" s="47"/>
      <c r="P10" s="72"/>
      <c r="Q10" s="49" t="e">
        <f>IF(D10&gt;0,(-17.766+42.793*D10-0.849*D10^2)/22.4*0.016*(100+N10)/100,(-17.766+42.793*E10-0.849*E10^2)/22.4*0.016*(100+N10)/100)</f>
        <v>#DIV/0!</v>
      </c>
      <c r="R10" s="50" t="e">
        <f>Q10*O10*J10*30.4</f>
        <v>#DIV/0!</v>
      </c>
      <c r="S10" s="50" t="e">
        <f t="shared" ref="S10:S14" si="7">R10*28</f>
        <v>#DIV/0!</v>
      </c>
    </row>
    <row r="11" spans="2:19" ht="15.75" customHeight="1">
      <c r="B11" s="95"/>
      <c r="C11" s="11" t="s">
        <v>70</v>
      </c>
      <c r="D11" s="75"/>
      <c r="E11" s="14" t="e">
        <f>AVERAGE('BD（肉用牛）'!AP4:AP122)</f>
        <v>#DIV/0!</v>
      </c>
      <c r="F11" s="17"/>
      <c r="G11" s="17"/>
      <c r="H11" s="79"/>
      <c r="I11" s="82"/>
      <c r="J11" s="14">
        <f t="shared" ref="J11:J14" si="8">H11-2</f>
        <v>-2</v>
      </c>
      <c r="K11" s="14">
        <f>(I11-74.3)/J11/30.4</f>
        <v>1.2220394736842106</v>
      </c>
      <c r="L11" s="12"/>
      <c r="M11" s="24" t="e">
        <f>IF(D11&gt;0,L11/1000/D11*100,L11/1000/E11*100)</f>
        <v>#DIV/0!</v>
      </c>
      <c r="N11" s="46" t="e">
        <f t="shared" ref="N11:N14" si="9">IF(M11&gt;0.1,0,IF(M11&lt;0.08,0,-19.3))</f>
        <v>#DIV/0!</v>
      </c>
      <c r="O11" s="12"/>
      <c r="P11" s="73"/>
      <c r="Q11" s="15" t="e">
        <f>IF(D11&gt;0,(-17.766+42.793*D11-0.849*D11^2)/22.4*0.016*(100+N11)/100,(-17.766+42.793*E11-0.849*E11^2)/22.4*0.016*(100+N11)/100)</f>
        <v>#DIV/0!</v>
      </c>
      <c r="R11" s="16" t="e">
        <f>Q11*O11*J11*30.4</f>
        <v>#DIV/0!</v>
      </c>
      <c r="S11" s="16" t="e">
        <f t="shared" si="7"/>
        <v>#DIV/0!</v>
      </c>
    </row>
    <row r="12" spans="2:19" ht="15.75" customHeight="1">
      <c r="B12" s="90"/>
      <c r="C12" s="5" t="s">
        <v>58</v>
      </c>
      <c r="D12" s="75"/>
      <c r="E12" s="14" t="e">
        <f>AVERAGE('BD（肉用牛）'!AZ4:AZ122)</f>
        <v>#DIV/0!</v>
      </c>
      <c r="F12" s="17"/>
      <c r="G12" s="17"/>
      <c r="H12" s="79"/>
      <c r="I12" s="82"/>
      <c r="J12" s="14">
        <f t="shared" si="8"/>
        <v>-2</v>
      </c>
      <c r="K12" s="14">
        <f>(I12-90.98)/J12/30.4</f>
        <v>1.4963815789473685</v>
      </c>
      <c r="L12" s="12"/>
      <c r="M12" s="24" t="e">
        <f>IF(D12&gt;0,L12/1000/D12*100,L12/1000/E12*100)</f>
        <v>#DIV/0!</v>
      </c>
      <c r="N12" s="46" t="e">
        <f>IF(M12&gt;0.1,0,IF(M12&lt;0.08,0,-19.3))</f>
        <v>#DIV/0!</v>
      </c>
      <c r="O12" s="12"/>
      <c r="P12" s="73"/>
      <c r="Q12" s="15" t="e">
        <f>IF(D12&gt;0,(-17.766+42.793*D12-0.849*D12^2)/22.4*0.016*(100+N12)/100,(-17.766+42.793*E12-0.849*E12^2)/22.4*0.016*(100+N12)/100)</f>
        <v>#DIV/0!</v>
      </c>
      <c r="R12" s="16" t="e">
        <f>Q12*O12*J12*30.4</f>
        <v>#DIV/0!</v>
      </c>
      <c r="S12" s="16" t="e">
        <f t="shared" si="7"/>
        <v>#DIV/0!</v>
      </c>
    </row>
    <row r="13" spans="2:19" ht="15.75" customHeight="1">
      <c r="B13" s="90"/>
      <c r="C13" s="4" t="s">
        <v>60</v>
      </c>
      <c r="D13" s="75"/>
      <c r="E13" s="14" t="e">
        <f>AVERAGE('BD（肉用牛）'!BE4:BE122)</f>
        <v>#DIV/0!</v>
      </c>
      <c r="F13" s="17"/>
      <c r="G13" s="17"/>
      <c r="H13" s="79"/>
      <c r="I13" s="82"/>
      <c r="J13" s="14">
        <f t="shared" si="8"/>
        <v>-2</v>
      </c>
      <c r="K13" s="14">
        <f>(I13-90.24)/J13/30.4</f>
        <v>1.4842105263157894</v>
      </c>
      <c r="L13" s="12"/>
      <c r="M13" s="24" t="e">
        <f>IF(D13&gt;0,L13/1000/D13*100,L13/1000/E13*100)</f>
        <v>#DIV/0!</v>
      </c>
      <c r="N13" s="46" t="e">
        <f t="shared" si="9"/>
        <v>#DIV/0!</v>
      </c>
      <c r="O13" s="12"/>
      <c r="P13" s="73"/>
      <c r="Q13" s="15" t="e">
        <f>IF(D13&gt;0,(-17.766+42.793*D13-0.849*D13^2)/22.4*0.016*(100+N13)/100,(-17.766+42.793*E13-0.849*E13^2)/22.4*0.016*(100+N13)/100)</f>
        <v>#DIV/0!</v>
      </c>
      <c r="R13" s="16" t="e">
        <f>Q13*O13*J13*30.4</f>
        <v>#DIV/0!</v>
      </c>
      <c r="S13" s="16" t="e">
        <f t="shared" si="7"/>
        <v>#DIV/0!</v>
      </c>
    </row>
    <row r="14" spans="2:19" ht="15.75" customHeight="1" thickBot="1">
      <c r="B14" s="90"/>
      <c r="C14" s="53" t="s">
        <v>61</v>
      </c>
      <c r="D14" s="85"/>
      <c r="E14" s="54" t="e">
        <f>AVERAGE('BD（肉用牛）'!BJ4:BJ122)</f>
        <v>#DIV/0!</v>
      </c>
      <c r="F14" s="61"/>
      <c r="G14" s="61"/>
      <c r="H14" s="80"/>
      <c r="I14" s="83"/>
      <c r="J14" s="54">
        <f t="shared" si="8"/>
        <v>-2</v>
      </c>
      <c r="K14" s="54">
        <f>(I14-77.86)/J14/30.4</f>
        <v>1.2805921052631579</v>
      </c>
      <c r="L14" s="55"/>
      <c r="M14" s="56" t="e">
        <f>IF(D14&gt;0,L14/1000/D14*100,L14/1000/E14*100)</f>
        <v>#DIV/0!</v>
      </c>
      <c r="N14" s="46" t="e">
        <f t="shared" si="9"/>
        <v>#DIV/0!</v>
      </c>
      <c r="O14" s="55"/>
      <c r="P14" s="74"/>
      <c r="Q14" s="57" t="e">
        <f>IF(D14&gt;0,(-17.766+42.793*D14-0.849*D14^2)/22.4*0.016*(100+N14)/100,(-17.766+42.793*E14-0.849*E14^2)/22.4*0.016*(100+N14)/100)</f>
        <v>#DIV/0!</v>
      </c>
      <c r="R14" s="58" t="e">
        <f>Q14*O14*J14*30.4</f>
        <v>#DIV/0!</v>
      </c>
      <c r="S14" s="58" t="e">
        <f t="shared" si="7"/>
        <v>#DIV/0!</v>
      </c>
    </row>
    <row r="15" spans="2:19" ht="54.75" customHeight="1" thickBot="1">
      <c r="B15" s="96" t="s">
        <v>0</v>
      </c>
      <c r="C15" s="97"/>
      <c r="D15" s="51" t="s">
        <v>78</v>
      </c>
      <c r="E15" s="51" t="s">
        <v>32</v>
      </c>
      <c r="F15" s="60"/>
      <c r="G15" s="60"/>
      <c r="H15" s="60"/>
      <c r="I15" s="60"/>
      <c r="J15" s="60"/>
      <c r="K15" s="60"/>
      <c r="L15" s="51" t="s">
        <v>31</v>
      </c>
      <c r="M15" s="51" t="s">
        <v>30</v>
      </c>
      <c r="N15" s="51" t="s">
        <v>16</v>
      </c>
      <c r="O15" s="51" t="s">
        <v>81</v>
      </c>
      <c r="P15" s="51" t="s">
        <v>2</v>
      </c>
      <c r="Q15" s="51" t="s">
        <v>17</v>
      </c>
      <c r="R15" s="51" t="s">
        <v>18</v>
      </c>
      <c r="S15" s="52" t="s">
        <v>19</v>
      </c>
    </row>
    <row r="16" spans="2:19" ht="46.5" customHeight="1">
      <c r="B16" s="62" t="s">
        <v>80</v>
      </c>
      <c r="C16" s="11" t="s">
        <v>59</v>
      </c>
      <c r="D16" s="86"/>
      <c r="E16" s="46">
        <v>6.5932587934687596</v>
      </c>
      <c r="F16" s="63"/>
      <c r="G16" s="63"/>
      <c r="H16" s="63"/>
      <c r="I16" s="63"/>
      <c r="J16" s="63"/>
      <c r="K16" s="63"/>
      <c r="L16" s="86"/>
      <c r="M16" s="48">
        <f>IF(D16&gt;0,L16/1000/D16*100,L16/1000/E16*100)</f>
        <v>0</v>
      </c>
      <c r="N16" s="46">
        <f>IF(M16&gt;0.1,0,IF(M16&lt;0.08,0,-19.3))</f>
        <v>0</v>
      </c>
      <c r="O16" s="86"/>
      <c r="P16" s="86"/>
      <c r="Q16" s="49">
        <f>IF(D16&gt;0,(-17.766+42.793*D16-0.849*D16^2)/22.4*0.016*(100+N16)/100,(-17.766+42.793*E16-0.849*E16^2)/22.4*0.016*(100+N16)/100)</f>
        <v>0.16248028022887218</v>
      </c>
      <c r="R16" s="50">
        <f>Q16*O16*P16</f>
        <v>0</v>
      </c>
      <c r="S16" s="50">
        <f>R16*28</f>
        <v>0</v>
      </c>
    </row>
    <row r="17" spans="2:19" ht="14.25" thickBot="1">
      <c r="B17" s="3" t="s">
        <v>82</v>
      </c>
      <c r="E17" s="1"/>
      <c r="F17" s="1"/>
      <c r="G17" s="1"/>
      <c r="H17" s="1"/>
      <c r="I17" s="1"/>
      <c r="J17" s="1"/>
      <c r="K17" s="1"/>
    </row>
    <row r="18" spans="2:19" ht="32.25" customHeight="1" thickBot="1">
      <c r="B18" s="42"/>
      <c r="F18" s="1"/>
      <c r="G18" s="1"/>
      <c r="H18" s="1"/>
      <c r="I18" s="1"/>
      <c r="J18" s="1"/>
      <c r="K18" s="1"/>
      <c r="R18" s="23" t="s">
        <v>27</v>
      </c>
      <c r="S18" s="45" t="e">
        <f>SUM(S3:S16)</f>
        <v>#DIV/0!</v>
      </c>
    </row>
    <row r="19" spans="2:19">
      <c r="B19" s="42"/>
      <c r="E19" s="1"/>
      <c r="F19" s="1"/>
      <c r="G19" s="1"/>
      <c r="H19" s="1"/>
      <c r="I19" s="1"/>
      <c r="J19" s="1"/>
      <c r="K19" s="1"/>
    </row>
    <row r="20" spans="2:19" ht="33.75" customHeight="1">
      <c r="B20" s="8" t="s">
        <v>11</v>
      </c>
    </row>
    <row r="21" spans="2:19" ht="48.75" customHeight="1">
      <c r="B21" s="88" t="s">
        <v>73</v>
      </c>
      <c r="C21" s="88"/>
    </row>
  </sheetData>
  <sheetProtection sheet="1" objects="1" scenarios="1"/>
  <mergeCells count="6">
    <mergeCell ref="B21:C21"/>
    <mergeCell ref="B10:B14"/>
    <mergeCell ref="B3:B8"/>
    <mergeCell ref="B2:C2"/>
    <mergeCell ref="B9:C9"/>
    <mergeCell ref="B15:C15"/>
  </mergeCells>
  <phoneticPr fontId="1"/>
  <conditionalFormatting sqref="M3:M8 M10:M14">
    <cfRule type="cellIs" dxfId="3" priority="3" operator="lessThan">
      <formula>0.08</formula>
    </cfRule>
    <cfRule type="cellIs" dxfId="2" priority="4" operator="greaterThan">
      <formula>0.1</formula>
    </cfRule>
  </conditionalFormatting>
  <conditionalFormatting sqref="M16">
    <cfRule type="cellIs" dxfId="1" priority="1" operator="lessThan">
      <formula>0.08</formula>
    </cfRule>
    <cfRule type="cellIs" dxfId="0" priority="2" operator="greaterThan">
      <formula>0.1</formula>
    </cfRule>
  </conditionalFormatting>
  <pageMargins left="0.7" right="0.7" top="0.75" bottom="0.75" header="0.3" footer="0.3"/>
  <pageSetup paperSize="9" scale="35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38B2-E1C4-4DEE-BC82-94A880C19A31}">
  <dimension ref="A1:BK123"/>
  <sheetViews>
    <sheetView workbookViewId="0">
      <selection activeCell="AS41" sqref="AS41"/>
    </sheetView>
  </sheetViews>
  <sheetFormatPr defaultRowHeight="18.75"/>
  <cols>
    <col min="5" max="5" width="9.375" bestFit="1" customWidth="1"/>
    <col min="32" max="32" width="4.875" customWidth="1"/>
    <col min="33" max="33" width="5.25" bestFit="1" customWidth="1"/>
  </cols>
  <sheetData>
    <row r="1" spans="1:63">
      <c r="A1" s="26"/>
      <c r="B1" s="98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  <c r="Q1" s="101" t="s">
        <v>34</v>
      </c>
      <c r="R1" s="101"/>
      <c r="S1" s="101"/>
      <c r="T1" s="101"/>
      <c r="U1" s="101"/>
      <c r="V1" s="101" t="s">
        <v>35</v>
      </c>
      <c r="W1" s="101"/>
      <c r="X1" s="101"/>
      <c r="Y1" s="101"/>
      <c r="Z1" s="101"/>
      <c r="AA1" s="101"/>
      <c r="AB1" s="101"/>
      <c r="AC1" s="101"/>
      <c r="AD1" s="101"/>
      <c r="AE1" s="101"/>
      <c r="AH1" s="98" t="s">
        <v>33</v>
      </c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100"/>
      <c r="AW1" s="101" t="s">
        <v>34</v>
      </c>
      <c r="AX1" s="101"/>
      <c r="AY1" s="101"/>
      <c r="AZ1" s="101"/>
      <c r="BA1" s="101"/>
      <c r="BB1" s="101" t="s">
        <v>35</v>
      </c>
      <c r="BC1" s="101"/>
      <c r="BD1" s="101"/>
      <c r="BE1" s="101"/>
      <c r="BF1" s="101"/>
      <c r="BG1" s="101"/>
      <c r="BH1" s="101"/>
      <c r="BI1" s="101"/>
      <c r="BJ1" s="101"/>
      <c r="BK1" s="101"/>
    </row>
    <row r="2" spans="1:63">
      <c r="A2" s="26"/>
      <c r="B2" s="101" t="s">
        <v>36</v>
      </c>
      <c r="C2" s="101"/>
      <c r="D2" s="101"/>
      <c r="E2" s="101"/>
      <c r="F2" s="101"/>
      <c r="G2" s="101" t="s">
        <v>37</v>
      </c>
      <c r="H2" s="101"/>
      <c r="I2" s="101"/>
      <c r="J2" s="101"/>
      <c r="K2" s="101"/>
      <c r="L2" s="101" t="s">
        <v>38</v>
      </c>
      <c r="M2" s="101"/>
      <c r="N2" s="101"/>
      <c r="O2" s="101"/>
      <c r="P2" s="101"/>
      <c r="Q2" s="101" t="s">
        <v>36</v>
      </c>
      <c r="R2" s="101"/>
      <c r="S2" s="101"/>
      <c r="T2" s="101"/>
      <c r="U2" s="101"/>
      <c r="V2" s="101" t="s">
        <v>36</v>
      </c>
      <c r="W2" s="101"/>
      <c r="X2" s="101"/>
      <c r="Y2" s="101"/>
      <c r="Z2" s="101"/>
      <c r="AA2" s="101" t="s">
        <v>37</v>
      </c>
      <c r="AB2" s="101"/>
      <c r="AC2" s="101"/>
      <c r="AD2" s="101"/>
      <c r="AE2" s="101"/>
      <c r="AG2" t="s">
        <v>48</v>
      </c>
      <c r="AH2" s="101" t="s">
        <v>44</v>
      </c>
      <c r="AI2" s="101"/>
      <c r="AJ2" s="101"/>
      <c r="AK2" s="101"/>
      <c r="AL2" s="101"/>
      <c r="AM2" s="101" t="s">
        <v>45</v>
      </c>
      <c r="AN2" s="101"/>
      <c r="AO2" s="101"/>
      <c r="AP2" s="101"/>
      <c r="AQ2" s="101"/>
      <c r="AR2" s="101" t="s">
        <v>46</v>
      </c>
      <c r="AS2" s="101"/>
      <c r="AT2" s="101"/>
      <c r="AU2" s="101"/>
      <c r="AV2" s="101"/>
      <c r="AW2" s="101" t="s">
        <v>44</v>
      </c>
      <c r="AX2" s="101"/>
      <c r="AY2" s="101"/>
      <c r="AZ2" s="101"/>
      <c r="BA2" s="101"/>
      <c r="BB2" s="101" t="s">
        <v>36</v>
      </c>
      <c r="BC2" s="101"/>
      <c r="BD2" s="101"/>
      <c r="BE2" s="101"/>
      <c r="BF2" s="101"/>
      <c r="BG2" s="101" t="s">
        <v>37</v>
      </c>
      <c r="BH2" s="101"/>
      <c r="BI2" s="101"/>
      <c r="BJ2" s="101"/>
      <c r="BK2" s="101"/>
    </row>
    <row r="3" spans="1:63">
      <c r="A3" s="27" t="s">
        <v>62</v>
      </c>
      <c r="B3" s="33" t="s">
        <v>39</v>
      </c>
      <c r="C3" s="34" t="s">
        <v>40</v>
      </c>
      <c r="D3" s="35" t="s">
        <v>41</v>
      </c>
      <c r="E3" s="35" t="s">
        <v>42</v>
      </c>
      <c r="F3" s="29" t="s">
        <v>43</v>
      </c>
      <c r="G3" s="34" t="s">
        <v>39</v>
      </c>
      <c r="H3" s="34" t="s">
        <v>40</v>
      </c>
      <c r="I3" s="35" t="s">
        <v>41</v>
      </c>
      <c r="J3" s="35" t="s">
        <v>42</v>
      </c>
      <c r="K3" s="30" t="s">
        <v>43</v>
      </c>
      <c r="L3" s="34" t="s">
        <v>39</v>
      </c>
      <c r="M3" s="34" t="s">
        <v>40</v>
      </c>
      <c r="N3" s="35" t="s">
        <v>41</v>
      </c>
      <c r="O3" s="35" t="s">
        <v>42</v>
      </c>
      <c r="P3" s="30" t="s">
        <v>43</v>
      </c>
      <c r="Q3" s="34" t="s">
        <v>39</v>
      </c>
      <c r="R3" s="34" t="s">
        <v>40</v>
      </c>
      <c r="S3" s="35" t="s">
        <v>41</v>
      </c>
      <c r="T3" s="35" t="s">
        <v>42</v>
      </c>
      <c r="U3" s="30" t="s">
        <v>43</v>
      </c>
      <c r="V3" s="34" t="s">
        <v>39</v>
      </c>
      <c r="W3" s="34" t="s">
        <v>40</v>
      </c>
      <c r="X3" s="35" t="s">
        <v>41</v>
      </c>
      <c r="Y3" s="35" t="s">
        <v>42</v>
      </c>
      <c r="Z3" s="29" t="s">
        <v>43</v>
      </c>
      <c r="AA3" s="34" t="s">
        <v>39</v>
      </c>
      <c r="AB3" s="34" t="s">
        <v>40</v>
      </c>
      <c r="AC3" s="35" t="s">
        <v>41</v>
      </c>
      <c r="AD3" s="35" t="s">
        <v>42</v>
      </c>
      <c r="AE3" s="30" t="s">
        <v>43</v>
      </c>
      <c r="AH3" s="33" t="s">
        <v>39</v>
      </c>
      <c r="AI3" s="34" t="s">
        <v>47</v>
      </c>
      <c r="AJ3" s="35" t="s">
        <v>41</v>
      </c>
      <c r="AK3" s="35" t="s">
        <v>42</v>
      </c>
      <c r="AL3" s="29" t="s">
        <v>43</v>
      </c>
      <c r="AM3" s="34" t="s">
        <v>39</v>
      </c>
      <c r="AN3" s="34" t="s">
        <v>47</v>
      </c>
      <c r="AO3" s="35" t="s">
        <v>41</v>
      </c>
      <c r="AP3" s="35" t="s">
        <v>42</v>
      </c>
      <c r="AQ3" s="29" t="s">
        <v>43</v>
      </c>
      <c r="AR3" s="34" t="s">
        <v>39</v>
      </c>
      <c r="AS3" s="34" t="s">
        <v>47</v>
      </c>
      <c r="AT3" s="35" t="s">
        <v>41</v>
      </c>
      <c r="AU3" s="35" t="s">
        <v>42</v>
      </c>
      <c r="AV3" s="30" t="s">
        <v>43</v>
      </c>
      <c r="AW3" s="34" t="s">
        <v>39</v>
      </c>
      <c r="AX3" s="34" t="s">
        <v>47</v>
      </c>
      <c r="AY3" s="35" t="s">
        <v>41</v>
      </c>
      <c r="AZ3" s="35" t="s">
        <v>42</v>
      </c>
      <c r="BA3" s="29" t="s">
        <v>43</v>
      </c>
      <c r="BB3" s="34" t="s">
        <v>39</v>
      </c>
      <c r="BC3" s="34" t="s">
        <v>47</v>
      </c>
      <c r="BD3" s="35" t="s">
        <v>41</v>
      </c>
      <c r="BE3" s="35" t="s">
        <v>42</v>
      </c>
      <c r="BF3" s="29" t="s">
        <v>43</v>
      </c>
      <c r="BG3" s="34" t="s">
        <v>39</v>
      </c>
      <c r="BH3" s="34" t="s">
        <v>47</v>
      </c>
      <c r="BI3" s="35" t="s">
        <v>41</v>
      </c>
      <c r="BJ3" s="35" t="s">
        <v>42</v>
      </c>
      <c r="BK3" s="30" t="s">
        <v>43</v>
      </c>
    </row>
    <row r="4" spans="1:63">
      <c r="A4" s="27">
        <v>0</v>
      </c>
      <c r="B4" s="41" t="str">
        <f>IF('入力シート（肉用牛）'!$J$3&gt;$A4,'入力シート（肉用牛）'!$K$3,"-")</f>
        <v>-</v>
      </c>
      <c r="C4" s="36">
        <f>'入力シート（肉用牛）'!G3</f>
        <v>0</v>
      </c>
      <c r="D4" s="36">
        <f>IFERROR(AVERAGE(C4:C5),"-")</f>
        <v>0</v>
      </c>
      <c r="E4" s="32" t="str">
        <f>IFERROR(-3.481+2.668*B4+4.548*10^-2*D4-7.207*10^-5*D4^2+3.867*10^-8*D4^3,"-")</f>
        <v>-</v>
      </c>
      <c r="F4" s="28" t="str">
        <f>IFERROR(-17.766+42.793*E4-0.849*E4^2,"-")</f>
        <v>-</v>
      </c>
      <c r="G4" s="41" t="str">
        <f>IF('入力シート（肉用牛）'!$J$4&gt;$A4,'入力シート（肉用牛）'!$K$4,"-")</f>
        <v>-</v>
      </c>
      <c r="H4" s="36">
        <f>'入力シート（肉用牛）'!G4</f>
        <v>0</v>
      </c>
      <c r="I4" s="36">
        <f>IFERROR(AVERAGE(H4:H5),"-")</f>
        <v>0</v>
      </c>
      <c r="J4" s="32" t="str">
        <f>IFERROR(-3.481+2.668*G4+4.548*10^-2*I4-7.207*10^-5*I4^2+3.867*10^-8*I4^3,"-")</f>
        <v>-</v>
      </c>
      <c r="K4" s="28" t="str">
        <f>IFERROR(-17.766+42.793*J4-0.849*J4^2,"-")</f>
        <v>-</v>
      </c>
      <c r="L4" s="41" t="str">
        <f>IF('入力シート（肉用牛）'!$J$5&gt;$A4,'入力シート（肉用牛）'!$K$4,"-")</f>
        <v>-</v>
      </c>
      <c r="M4" s="36">
        <f>'入力シート（肉用牛）'!G5</f>
        <v>0</v>
      </c>
      <c r="N4" s="36">
        <f>IFERROR(AVERAGE(M4:M5),"-")</f>
        <v>0</v>
      </c>
      <c r="O4" s="32" t="str">
        <f>IFERROR(-3.481+2.668*L4+4.548*10^-2*N4-7.207*10^-5*N4^2+3.867*10^-8*N4^3,"-")</f>
        <v>-</v>
      </c>
      <c r="P4" s="28" t="str">
        <f>IFERROR(-17.766+42.793*O4-0.849*O4^2,"-")</f>
        <v>-</v>
      </c>
      <c r="Q4" s="41" t="str">
        <f>IF('入力シート（肉用牛）'!$J$6&gt;$A4,'入力シート（肉用牛）'!$K$4,"-")</f>
        <v>-</v>
      </c>
      <c r="R4" s="36">
        <f>'入力シート（肉用牛）'!G6</f>
        <v>0</v>
      </c>
      <c r="S4" s="36">
        <f>IFERROR(AVERAGE(R4:R5),"-")</f>
        <v>0</v>
      </c>
      <c r="T4" s="32" t="str">
        <f>IFERROR(-3.481+2.668*Q4+4.548*10^-2*S4-7.207*10^-5*S4^2+3.867*10^-8*S4^3,"-")</f>
        <v>-</v>
      </c>
      <c r="U4" s="28" t="str">
        <f>IFERROR(-17.766+42.793*T4-0.849*T4^2,"-")</f>
        <v>-</v>
      </c>
      <c r="V4" s="41" t="str">
        <f>IF('入力シート（肉用牛）'!$J$7&gt;$A4,'入力シート（肉用牛）'!$K$4,"-")</f>
        <v>-</v>
      </c>
      <c r="W4" s="36">
        <f>'入力シート（肉用牛）'!G7</f>
        <v>0</v>
      </c>
      <c r="X4" s="36">
        <f>IFERROR(AVERAGE(W4:W5),"-")</f>
        <v>0</v>
      </c>
      <c r="Y4" s="32" t="str">
        <f>IFERROR(-3.481+2.668*V4+4.548*10^-2*X4-7.207*10^-5*X4^2+3.867*10^-8*X4^3,"-")</f>
        <v>-</v>
      </c>
      <c r="Z4" s="28" t="str">
        <f>IFERROR(-17.766+42.793*Y4-0.849*Y4^2,"-")</f>
        <v>-</v>
      </c>
      <c r="AA4" s="41" t="str">
        <f>IF('入力シート（肉用牛）'!$J$8&gt;$A4,'入力シート（肉用牛）'!$K$4,"-")</f>
        <v>-</v>
      </c>
      <c r="AB4" s="36">
        <f>'入力シート（肉用牛）'!G8</f>
        <v>0</v>
      </c>
      <c r="AC4" s="36">
        <f>IFERROR(AVERAGE(AB4:AB5),"-")</f>
        <v>0</v>
      </c>
      <c r="AD4" s="32" t="str">
        <f>IFERROR(-3.481+2.668*AA4+4.548*10^-2*AC4-7.207*10^-5*AC4^2+3.867*10^-8*AC4^3,"-")</f>
        <v>-</v>
      </c>
      <c r="AE4" s="28" t="str">
        <f>IFERROR(-17.766+42.793*AD4-0.849*AD4^2,"-")</f>
        <v>-</v>
      </c>
      <c r="AG4">
        <v>2</v>
      </c>
      <c r="AH4" s="44" t="str">
        <f>IF('入力シート（肉用牛）'!$H$10&gt;=AG4,'入力シート（肉用牛）'!$K$10,"-")</f>
        <v>-</v>
      </c>
      <c r="AI4" s="31">
        <v>89.5</v>
      </c>
      <c r="AJ4" s="36">
        <f>IFERROR(AVERAGE(AI4:AI5),"-")</f>
        <v>89.5</v>
      </c>
      <c r="AK4" s="31" t="str">
        <f>IFERROR(-3.481+2.668*AH4+4.548*10^-2*AJ4-7.207*10^-5*AJ4^2+3.867*10^-8*AJ4^3,"-")</f>
        <v>-</v>
      </c>
      <c r="AL4" s="28" t="str">
        <f>IFERROR(-17.766+42.793*AK4-0.849*AK4^2,"-")</f>
        <v>-</v>
      </c>
      <c r="AM4" s="44" t="str">
        <f>IF('入力シート（肉用牛）'!$H$10&gt;=AG4,'入力シート（肉用牛）'!$K$10,"-")</f>
        <v>-</v>
      </c>
      <c r="AN4" s="31">
        <v>74.332666666666668</v>
      </c>
      <c r="AO4" s="36">
        <f>IFERROR(AVERAGE(AN4:AN5),"-")</f>
        <v>74.332666666666668</v>
      </c>
      <c r="AP4" s="31" t="str">
        <f>IFERROR(-3.481+2.668*AM4+4.548*10^-2*AO4-7.207*10^-5*AO4^2+3.867*10^-8*AO4^3,"-")</f>
        <v>-</v>
      </c>
      <c r="AQ4" s="28" t="str">
        <f>IFERROR(-17.766+42.793*AP4-0.849*AP4^2,"-")</f>
        <v>-</v>
      </c>
      <c r="AR4" s="37"/>
      <c r="AS4" s="38"/>
      <c r="AT4" s="38"/>
      <c r="AU4" s="38"/>
      <c r="AV4" s="39"/>
      <c r="AW4" s="44" t="str">
        <f>IF('入力シート（肉用牛）'!$H$10&gt;=AG4,'入力シート（肉用牛）'!$K$10,"-")</f>
        <v>-</v>
      </c>
      <c r="AX4" s="31">
        <v>90.97999999999999</v>
      </c>
      <c r="AY4" s="36">
        <f>IFERROR(AVERAGE(AX4:AX5),"-")</f>
        <v>90.97999999999999</v>
      </c>
      <c r="AZ4" s="31" t="str">
        <f>IFERROR(-3.481+2.668*AW4+4.548*10^-2*AY4-7.207*10^-5*AY4^2+3.867*10^-8*AY4^3,"-")</f>
        <v>-</v>
      </c>
      <c r="BA4" s="28" t="str">
        <f>IFERROR(-17.766+42.793*AZ4-0.849*AZ4^2,"-")</f>
        <v>-</v>
      </c>
      <c r="BB4" s="44" t="str">
        <f>IF('入力シート（肉用牛）'!$H$10&gt;=AG4,'入力シート（肉用牛）'!$K$10,"-")</f>
        <v>-</v>
      </c>
      <c r="BC4" s="31">
        <v>90.24</v>
      </c>
      <c r="BD4" s="36">
        <f>IFERROR(AVERAGE(BC4:BC5),"-")</f>
        <v>90.24</v>
      </c>
      <c r="BE4" s="31" t="str">
        <f>IFERROR(-3.481+2.668*BB4+4.548*10^-2*BD4-7.207*10^-5*BD4^2+3.867*10^-8*BD4^3,"-")</f>
        <v>-</v>
      </c>
      <c r="BF4" s="28" t="str">
        <f>IFERROR(-17.766+42.793*BE4-0.849*BE4^2,"-")</f>
        <v>-</v>
      </c>
      <c r="BG4" s="44" t="str">
        <f>IF('入力シート（肉用牛）'!$H$10&gt;=AG4,'入力シート（肉用牛）'!$K$10,"-")</f>
        <v>-</v>
      </c>
      <c r="BH4" s="31">
        <v>77.858465045798269</v>
      </c>
      <c r="BI4" s="36">
        <f>IFERROR(AVERAGE(BH4:BH5),"-")</f>
        <v>77.858465045798269</v>
      </c>
      <c r="BJ4" s="31" t="str">
        <f>IFERROR(-3.481+2.668*BG4+4.548*10^-2*BI4-7.207*10^-5*BI4^2+3.867*10^-8*BI4^3,"-")</f>
        <v>-</v>
      </c>
      <c r="BK4" s="28" t="str">
        <f>IFERROR(-17.766+42.793*BJ4-0.849*BJ4^2,"-")</f>
        <v>-</v>
      </c>
    </row>
    <row r="5" spans="1:63">
      <c r="A5" s="27">
        <v>1</v>
      </c>
      <c r="B5" s="41" t="str">
        <f>IF('入力シート（肉用牛）'!$J$3&gt;$A5,'入力シート（肉用牛）'!$K$3,"-")</f>
        <v>-</v>
      </c>
      <c r="C5" s="36" t="str">
        <f>IF('入力シート（肉用牛）'!$J$3&gt;$A5,C4+B5*30.4,"-")</f>
        <v>-</v>
      </c>
      <c r="D5" s="36" t="str">
        <f>IFERROR(AVERAGE(C5:C6),"-")</f>
        <v>-</v>
      </c>
      <c r="E5" s="32" t="str">
        <f t="shared" ref="E5:E22" si="0">IFERROR(-3.481+2.668*B5+4.548*10^-2*D5-7.207*10^-5*D5^2+3.867*10^-8*D5^3,"-")</f>
        <v>-</v>
      </c>
      <c r="F5" s="28" t="str">
        <f t="shared" ref="F5:F34" si="1">IFERROR(-17.766+42.793*E5-0.849*E5^2,"-")</f>
        <v>-</v>
      </c>
      <c r="G5" s="41" t="str">
        <f>IF('入力シート（肉用牛）'!$J$4&gt;$A5,'入力シート（肉用牛）'!$K$4,"-")</f>
        <v>-</v>
      </c>
      <c r="H5" s="36" t="str">
        <f>IF('入力シート（肉用牛）'!$J$4&gt;$A5,H4+G5*30.4,"-")</f>
        <v>-</v>
      </c>
      <c r="I5" s="36" t="str">
        <f>IFERROR(AVERAGE(H5:H6),"-")</f>
        <v>-</v>
      </c>
      <c r="J5" s="32" t="str">
        <f t="shared" ref="J5:J34" si="2">IFERROR(-3.481+2.668*G5+4.548*10^-2*I5-7.207*10^-5*I5^2+3.867*10^-8*I5^3,"-")</f>
        <v>-</v>
      </c>
      <c r="K5" s="28" t="str">
        <f t="shared" ref="K5:K34" si="3">IFERROR(-17.766+42.793*J5-0.849*J5^2,"-")</f>
        <v>-</v>
      </c>
      <c r="L5" s="41" t="str">
        <f>IF('入力シート（肉用牛）'!$J$5&gt;$A5,'入力シート（肉用牛）'!$K$4,"-")</f>
        <v>-</v>
      </c>
      <c r="M5" s="36" t="str">
        <f>IF('入力シート（肉用牛）'!$J$5&gt;$A5,M4+L5*30.4,"-")</f>
        <v>-</v>
      </c>
      <c r="N5" s="36" t="str">
        <f>IFERROR(AVERAGE(M5:M6),"-")</f>
        <v>-</v>
      </c>
      <c r="O5" s="32" t="str">
        <f t="shared" ref="O5:O34" si="4">IFERROR(-3.481+2.668*L5+4.548*10^-2*N5-7.207*10^-5*N5^2+3.867*10^-8*N5^3,"-")</f>
        <v>-</v>
      </c>
      <c r="P5" s="28" t="str">
        <f t="shared" ref="P5:P34" si="5">IFERROR(-17.766+42.793*O5-0.849*O5^2,"-")</f>
        <v>-</v>
      </c>
      <c r="Q5" s="41" t="str">
        <f>IF('入力シート（肉用牛）'!$J$6&gt;$A5,'入力シート（肉用牛）'!$K$4,"-")</f>
        <v>-</v>
      </c>
      <c r="R5" s="36" t="str">
        <f>IF('入力シート（肉用牛）'!$J$6&gt;$A5,R4+Q5*30.4,"-")</f>
        <v>-</v>
      </c>
      <c r="S5" s="36" t="str">
        <f t="shared" ref="S5:S34" si="6">IFERROR(AVERAGE(R5:R6),"-")</f>
        <v>-</v>
      </c>
      <c r="T5" s="32" t="str">
        <f t="shared" ref="T5:T34" si="7">IFERROR(-3.481+2.668*Q5+4.548*10^-2*S5-7.207*10^-5*S5^2+3.867*10^-8*S5^3,"-")</f>
        <v>-</v>
      </c>
      <c r="U5" s="28" t="str">
        <f t="shared" ref="U5:U34" si="8">IFERROR(-17.766+42.793*T5-0.849*T5^2,"-")</f>
        <v>-</v>
      </c>
      <c r="V5" s="41" t="str">
        <f>IF('入力シート（肉用牛）'!$J$7&gt;$A5,'入力シート（肉用牛）'!$K$4,"-")</f>
        <v>-</v>
      </c>
      <c r="W5" s="36" t="str">
        <f>IF('入力シート（肉用牛）'!$J$7&gt;$A5,W4+V5*30.4,"-")</f>
        <v>-</v>
      </c>
      <c r="X5" s="36" t="str">
        <f t="shared" ref="X5:X34" si="9">IFERROR(AVERAGE(W5:W6),"-")</f>
        <v>-</v>
      </c>
      <c r="Y5" s="32" t="str">
        <f t="shared" ref="Y5:Y34" si="10">IFERROR(-3.481+2.668*V5+4.548*10^-2*X5-7.207*10^-5*X5^2+3.867*10^-8*X5^3,"-")</f>
        <v>-</v>
      </c>
      <c r="Z5" s="28" t="str">
        <f t="shared" ref="Z5:Z34" si="11">IFERROR(-17.766+42.793*Y5-0.849*Y5^2,"-")</f>
        <v>-</v>
      </c>
      <c r="AA5" s="41" t="str">
        <f>IF('入力シート（肉用牛）'!$J$8&gt;$A5,'入力シート（肉用牛）'!$K$4,"-")</f>
        <v>-</v>
      </c>
      <c r="AB5" s="36" t="str">
        <f>IF('入力シート（肉用牛）'!$J$8&gt;$A5,AB4+AA5*30.4,"-")</f>
        <v>-</v>
      </c>
      <c r="AC5" s="36" t="str">
        <f t="shared" ref="AC5:AC34" si="12">IFERROR(AVERAGE(AB5:AB6),"-")</f>
        <v>-</v>
      </c>
      <c r="AD5" s="32" t="str">
        <f t="shared" ref="AD5:AD34" si="13">IFERROR(-3.481+2.668*AA5+4.548*10^-2*AC5-7.207*10^-5*AC5^2+3.867*10^-8*AC5^3,"-")</f>
        <v>-</v>
      </c>
      <c r="AE5" s="28" t="str">
        <f t="shared" ref="AE5:AE34" si="14">IFERROR(-17.766+42.793*AD5-0.849*AD5^2,"-")</f>
        <v>-</v>
      </c>
      <c r="AG5">
        <v>3</v>
      </c>
      <c r="AH5" s="44" t="str">
        <f>IF('入力シート（肉用牛）'!$H$10&gt;=AG5,'入力シート（肉用牛）'!$K$10,"-")</f>
        <v>-</v>
      </c>
      <c r="AI5" s="31" t="str">
        <f>IF('入力シート（肉用牛）'!$H$10&gt;=AG5,AI4+AH5*30.4,"-")</f>
        <v>-</v>
      </c>
      <c r="AJ5" s="36" t="str">
        <f t="shared" ref="AJ5:AJ68" si="15">IFERROR(AVERAGE(AI5:AI6),"-")</f>
        <v>-</v>
      </c>
      <c r="AK5" s="31" t="str">
        <f t="shared" ref="AK5:AK68" si="16">IFERROR(-3.481+2.668*AH5+4.548*10^-2*AJ5-7.207*10^-5*AJ5^2+3.867*10^-8*AJ5^3,"-")</f>
        <v>-</v>
      </c>
      <c r="AL5" s="28" t="str">
        <f t="shared" ref="AL5:AL68" si="17">IFERROR(-17.766+42.793*AK5-0.849*AK5^2,"-")</f>
        <v>-</v>
      </c>
      <c r="AM5" s="44" t="str">
        <f>IF('入力シート（肉用牛）'!$H$10&gt;=AG5,'入力シート（肉用牛）'!$K$10,"-")</f>
        <v>-</v>
      </c>
      <c r="AN5" s="31" t="str">
        <f>IF('入力シート（肉用牛）'!$H$10&gt;=AG5,AN4+AM5*30.4,"-")</f>
        <v>-</v>
      </c>
      <c r="AO5" s="36" t="str">
        <f t="shared" ref="AO5:AO68" si="18">IFERROR(AVERAGE(AN5:AN6),"-")</f>
        <v>-</v>
      </c>
      <c r="AP5" s="31" t="str">
        <f t="shared" ref="AP5:AP68" si="19">IFERROR(-3.481+2.668*AM5+4.548*10^-2*AO5-7.207*10^-5*AO5^2+3.867*10^-8*AO5^3,"-")</f>
        <v>-</v>
      </c>
      <c r="AQ5" s="28" t="str">
        <f t="shared" ref="AQ5:AQ68" si="20">IFERROR(-17.766+42.793*AP5-0.849*AP5^2,"-")</f>
        <v>-</v>
      </c>
      <c r="AR5" s="37"/>
      <c r="AS5" s="38"/>
      <c r="AT5" s="38"/>
      <c r="AU5" s="38"/>
      <c r="AV5" s="39"/>
      <c r="AW5" s="44" t="str">
        <f>IF('入力シート（肉用牛）'!$H$10&gt;=AG5,'入力シート（肉用牛）'!$K$10,"-")</f>
        <v>-</v>
      </c>
      <c r="AX5" s="31" t="str">
        <f>IF('入力シート（肉用牛）'!$H$10&gt;=AG5,AX4+AW5*30.4,"-")</f>
        <v>-</v>
      </c>
      <c r="AY5" s="36" t="str">
        <f t="shared" ref="AY5:AY68" si="21">IFERROR(AVERAGE(AX5:AX6),"-")</f>
        <v>-</v>
      </c>
      <c r="AZ5" s="31" t="str">
        <f t="shared" ref="AZ5:AZ68" si="22">IFERROR(-3.481+2.668*AW5+4.548*10^-2*AY5-7.207*10^-5*AY5^2+3.867*10^-8*AY5^3,"-")</f>
        <v>-</v>
      </c>
      <c r="BA5" s="28" t="str">
        <f t="shared" ref="BA5:BA68" si="23">IFERROR(-17.766+42.793*AZ5-0.849*AZ5^2,"-")</f>
        <v>-</v>
      </c>
      <c r="BB5" s="44" t="str">
        <f>IF('入力シート（肉用牛）'!$H$10&gt;=AG5,'入力シート（肉用牛）'!$K$10,"-")</f>
        <v>-</v>
      </c>
      <c r="BC5" s="31" t="str">
        <f>IF('入力シート（肉用牛）'!$H$10&gt;=AG5,BC4+BB5*30.4,"-")</f>
        <v>-</v>
      </c>
      <c r="BD5" s="36" t="str">
        <f t="shared" ref="BD5:BD68" si="24">IFERROR(AVERAGE(BC5:BC6),"-")</f>
        <v>-</v>
      </c>
      <c r="BE5" s="31" t="str">
        <f t="shared" ref="BE5:BE68" si="25">IFERROR(-3.481+2.668*BB5+4.548*10^-2*BD5-7.207*10^-5*BD5^2+3.867*10^-8*BD5^3,"-")</f>
        <v>-</v>
      </c>
      <c r="BF5" s="28" t="str">
        <f t="shared" ref="BF5:BF68" si="26">IFERROR(-17.766+42.793*BE5-0.849*BE5^2,"-")</f>
        <v>-</v>
      </c>
      <c r="BG5" s="44" t="str">
        <f>IF('入力シート（肉用牛）'!$H$10&gt;=AG5,'入力シート（肉用牛）'!$K$10,"-")</f>
        <v>-</v>
      </c>
      <c r="BH5" s="31" t="str">
        <f>IF('入力シート（肉用牛）'!$H$10&gt;=AG5,BH4+BG5*30.4,"-")</f>
        <v>-</v>
      </c>
      <c r="BI5" s="36" t="str">
        <f t="shared" ref="BI5:BI68" si="27">IFERROR(AVERAGE(BH5:BH6),"-")</f>
        <v>-</v>
      </c>
      <c r="BJ5" s="31" t="str">
        <f t="shared" ref="BJ5:BJ68" si="28">IFERROR(-3.481+2.668*BG5+4.548*10^-2*BI5-7.207*10^-5*BI5^2+3.867*10^-8*BI5^3,"-")</f>
        <v>-</v>
      </c>
      <c r="BK5" s="28" t="str">
        <f t="shared" ref="BK5:BK68" si="29">IFERROR(-17.766+42.793*BJ5-0.849*BJ5^2,"-")</f>
        <v>-</v>
      </c>
    </row>
    <row r="6" spans="1:63">
      <c r="A6" s="27">
        <v>2</v>
      </c>
      <c r="B6" s="41" t="str">
        <f>IF('入力シート（肉用牛）'!$J$3&gt;$A6,'入力シート（肉用牛）'!$K$3,"-")</f>
        <v>-</v>
      </c>
      <c r="C6" s="36" t="str">
        <f>IF('入力シート（肉用牛）'!$J$3&gt;$A6,C5+B6*30.4,"-")</f>
        <v>-</v>
      </c>
      <c r="D6" s="36" t="str">
        <f t="shared" ref="D6:D34" si="30">IFERROR(AVERAGE(C6:C7),"-")</f>
        <v>-</v>
      </c>
      <c r="E6" s="32" t="str">
        <f t="shared" si="0"/>
        <v>-</v>
      </c>
      <c r="F6" s="28" t="str">
        <f t="shared" si="1"/>
        <v>-</v>
      </c>
      <c r="G6" s="41" t="str">
        <f>IF('入力シート（肉用牛）'!$J$4&gt;$A6,'入力シート（肉用牛）'!$K$4,"-")</f>
        <v>-</v>
      </c>
      <c r="H6" s="36" t="str">
        <f>IF('入力シート（肉用牛）'!$J$4&gt;$A6,H5+G6*30.4,"-")</f>
        <v>-</v>
      </c>
      <c r="I6" s="36" t="str">
        <f t="shared" ref="I6:I33" si="31">IFERROR(AVERAGE(H6:H7),"-")</f>
        <v>-</v>
      </c>
      <c r="J6" s="32" t="str">
        <f t="shared" si="2"/>
        <v>-</v>
      </c>
      <c r="K6" s="28" t="str">
        <f t="shared" si="3"/>
        <v>-</v>
      </c>
      <c r="L6" s="41" t="str">
        <f>IF('入力シート（肉用牛）'!$J$5&gt;$A6,'入力シート（肉用牛）'!$K$4,"-")</f>
        <v>-</v>
      </c>
      <c r="M6" s="36" t="str">
        <f>IF('入力シート（肉用牛）'!$J$5&gt;$A6,M5+L6*30.4,"-")</f>
        <v>-</v>
      </c>
      <c r="N6" s="36" t="str">
        <f t="shared" ref="N6:N34" si="32">IFERROR(AVERAGE(M6:M7),"-")</f>
        <v>-</v>
      </c>
      <c r="O6" s="32" t="str">
        <f t="shared" si="4"/>
        <v>-</v>
      </c>
      <c r="P6" s="28" t="str">
        <f t="shared" si="5"/>
        <v>-</v>
      </c>
      <c r="Q6" s="41" t="str">
        <f>IF('入力シート（肉用牛）'!$J$6&gt;$A6,'入力シート（肉用牛）'!$K$4,"-")</f>
        <v>-</v>
      </c>
      <c r="R6" s="36" t="str">
        <f>IF('入力シート（肉用牛）'!$J$6&gt;$A6,R5+Q6*30.4,"-")</f>
        <v>-</v>
      </c>
      <c r="S6" s="36" t="str">
        <f t="shared" si="6"/>
        <v>-</v>
      </c>
      <c r="T6" s="32" t="str">
        <f t="shared" si="7"/>
        <v>-</v>
      </c>
      <c r="U6" s="28" t="str">
        <f t="shared" si="8"/>
        <v>-</v>
      </c>
      <c r="V6" s="41" t="str">
        <f>IF('入力シート（肉用牛）'!$J$7&gt;$A6,'入力シート（肉用牛）'!$K$4,"-")</f>
        <v>-</v>
      </c>
      <c r="W6" s="36" t="str">
        <f>IF('入力シート（肉用牛）'!$J$7&gt;$A6,W5+V6*30.4,"-")</f>
        <v>-</v>
      </c>
      <c r="X6" s="36" t="str">
        <f t="shared" si="9"/>
        <v>-</v>
      </c>
      <c r="Y6" s="32" t="str">
        <f t="shared" si="10"/>
        <v>-</v>
      </c>
      <c r="Z6" s="28" t="str">
        <f t="shared" si="11"/>
        <v>-</v>
      </c>
      <c r="AA6" s="41" t="str">
        <f>IF('入力シート（肉用牛）'!$J$8&gt;$A6,'入力シート（肉用牛）'!$K$4,"-")</f>
        <v>-</v>
      </c>
      <c r="AB6" s="36" t="str">
        <f>IF('入力シート（肉用牛）'!$J$8&gt;$A6,AB5+AA6*30.4,"-")</f>
        <v>-</v>
      </c>
      <c r="AC6" s="36" t="str">
        <f t="shared" si="12"/>
        <v>-</v>
      </c>
      <c r="AD6" s="32" t="str">
        <f t="shared" si="13"/>
        <v>-</v>
      </c>
      <c r="AE6" s="28" t="str">
        <f t="shared" si="14"/>
        <v>-</v>
      </c>
      <c r="AG6">
        <v>4</v>
      </c>
      <c r="AH6" s="44" t="str">
        <f>IF('入力シート（肉用牛）'!$H$10&gt;=AG6,'入力シート（肉用牛）'!$K$10,"-")</f>
        <v>-</v>
      </c>
      <c r="AI6" s="31" t="str">
        <f>IF('入力シート（肉用牛）'!$H$10&gt;=AG6,AI5+AH6*30.4,"-")</f>
        <v>-</v>
      </c>
      <c r="AJ6" s="36" t="str">
        <f t="shared" si="15"/>
        <v>-</v>
      </c>
      <c r="AK6" s="31" t="str">
        <f t="shared" si="16"/>
        <v>-</v>
      </c>
      <c r="AL6" s="28" t="str">
        <f t="shared" si="17"/>
        <v>-</v>
      </c>
      <c r="AM6" s="44" t="str">
        <f>IF('入力シート（肉用牛）'!$H$10&gt;=AG6,'入力シート（肉用牛）'!$K$10,"-")</f>
        <v>-</v>
      </c>
      <c r="AN6" s="31" t="str">
        <f>IF('入力シート（肉用牛）'!$H$10&gt;=AG6,AN5+AM6*30.4,"-")</f>
        <v>-</v>
      </c>
      <c r="AO6" s="36" t="str">
        <f t="shared" si="18"/>
        <v>-</v>
      </c>
      <c r="AP6" s="31" t="str">
        <f t="shared" si="19"/>
        <v>-</v>
      </c>
      <c r="AQ6" s="28" t="str">
        <f t="shared" si="20"/>
        <v>-</v>
      </c>
      <c r="AR6" s="37"/>
      <c r="AS6" s="38"/>
      <c r="AT6" s="38"/>
      <c r="AU6" s="38"/>
      <c r="AV6" s="39"/>
      <c r="AW6" s="44" t="str">
        <f>IF('入力シート（肉用牛）'!$H$10&gt;=AG6,'入力シート（肉用牛）'!$K$10,"-")</f>
        <v>-</v>
      </c>
      <c r="AX6" s="31" t="str">
        <f>IF('入力シート（肉用牛）'!$H$10&gt;=AG6,AX5+AW6*30.4,"-")</f>
        <v>-</v>
      </c>
      <c r="AY6" s="36" t="str">
        <f t="shared" si="21"/>
        <v>-</v>
      </c>
      <c r="AZ6" s="31" t="str">
        <f t="shared" si="22"/>
        <v>-</v>
      </c>
      <c r="BA6" s="28" t="str">
        <f t="shared" si="23"/>
        <v>-</v>
      </c>
      <c r="BB6" s="44" t="str">
        <f>IF('入力シート（肉用牛）'!$H$10&gt;=AG6,'入力シート（肉用牛）'!$K$10,"-")</f>
        <v>-</v>
      </c>
      <c r="BC6" s="31" t="str">
        <f>IF('入力シート（肉用牛）'!$H$10&gt;=AG6,BC5+BB6*30.4,"-")</f>
        <v>-</v>
      </c>
      <c r="BD6" s="36" t="str">
        <f t="shared" si="24"/>
        <v>-</v>
      </c>
      <c r="BE6" s="31" t="str">
        <f t="shared" si="25"/>
        <v>-</v>
      </c>
      <c r="BF6" s="28" t="str">
        <f t="shared" si="26"/>
        <v>-</v>
      </c>
      <c r="BG6" s="44" t="str">
        <f>IF('入力シート（肉用牛）'!$H$10&gt;=AG6,'入力シート（肉用牛）'!$K$10,"-")</f>
        <v>-</v>
      </c>
      <c r="BH6" s="31" t="str">
        <f>IF('入力シート（肉用牛）'!$H$10&gt;=AG6,BH5+BG6*30.4,"-")</f>
        <v>-</v>
      </c>
      <c r="BI6" s="36" t="str">
        <f t="shared" si="27"/>
        <v>-</v>
      </c>
      <c r="BJ6" s="31" t="str">
        <f t="shared" si="28"/>
        <v>-</v>
      </c>
      <c r="BK6" s="28" t="str">
        <f t="shared" si="29"/>
        <v>-</v>
      </c>
    </row>
    <row r="7" spans="1:63">
      <c r="A7" s="27">
        <v>3</v>
      </c>
      <c r="B7" s="41" t="str">
        <f>IF('入力シート（肉用牛）'!$J$3&gt;$A7,'入力シート（肉用牛）'!$K$3,"-")</f>
        <v>-</v>
      </c>
      <c r="C7" s="36" t="str">
        <f>IF('入力シート（肉用牛）'!$J$3&gt;$A7,C6+B7*30.4,"-")</f>
        <v>-</v>
      </c>
      <c r="D7" s="36" t="str">
        <f t="shared" si="30"/>
        <v>-</v>
      </c>
      <c r="E7" s="32" t="str">
        <f t="shared" si="0"/>
        <v>-</v>
      </c>
      <c r="F7" s="28" t="str">
        <f t="shared" si="1"/>
        <v>-</v>
      </c>
      <c r="G7" s="41" t="str">
        <f>IF('入力シート（肉用牛）'!$J$4&gt;$A7,'入力シート（肉用牛）'!$K$4,"-")</f>
        <v>-</v>
      </c>
      <c r="H7" s="36" t="str">
        <f>IF('入力シート（肉用牛）'!$J$4&gt;$A7,H6+G7*30.4,"-")</f>
        <v>-</v>
      </c>
      <c r="I7" s="36" t="str">
        <f t="shared" si="31"/>
        <v>-</v>
      </c>
      <c r="J7" s="32" t="str">
        <f t="shared" si="2"/>
        <v>-</v>
      </c>
      <c r="K7" s="28" t="str">
        <f t="shared" si="3"/>
        <v>-</v>
      </c>
      <c r="L7" s="41" t="str">
        <f>IF('入力シート（肉用牛）'!$J$5&gt;$A7,'入力シート（肉用牛）'!$K$4,"-")</f>
        <v>-</v>
      </c>
      <c r="M7" s="36" t="str">
        <f>IF('入力シート（肉用牛）'!$J$5&gt;$A7,M6+L7*30.4,"-")</f>
        <v>-</v>
      </c>
      <c r="N7" s="36" t="str">
        <f t="shared" si="32"/>
        <v>-</v>
      </c>
      <c r="O7" s="32" t="str">
        <f t="shared" si="4"/>
        <v>-</v>
      </c>
      <c r="P7" s="28" t="str">
        <f t="shared" si="5"/>
        <v>-</v>
      </c>
      <c r="Q7" s="41" t="str">
        <f>IF('入力シート（肉用牛）'!$J$6&gt;$A7,'入力シート（肉用牛）'!$K$4,"-")</f>
        <v>-</v>
      </c>
      <c r="R7" s="36" t="str">
        <f>IF('入力シート（肉用牛）'!$J$6&gt;$A7,R6+Q7*30.4,"-")</f>
        <v>-</v>
      </c>
      <c r="S7" s="36" t="str">
        <f t="shared" si="6"/>
        <v>-</v>
      </c>
      <c r="T7" s="32" t="str">
        <f t="shared" si="7"/>
        <v>-</v>
      </c>
      <c r="U7" s="28" t="str">
        <f t="shared" si="8"/>
        <v>-</v>
      </c>
      <c r="V7" s="41" t="str">
        <f>IF('入力シート（肉用牛）'!$J$7&gt;$A7,'入力シート（肉用牛）'!$K$4,"-")</f>
        <v>-</v>
      </c>
      <c r="W7" s="36" t="str">
        <f>IF('入力シート（肉用牛）'!$J$7&gt;$A7,W6+V7*30.4,"-")</f>
        <v>-</v>
      </c>
      <c r="X7" s="36" t="str">
        <f t="shared" si="9"/>
        <v>-</v>
      </c>
      <c r="Y7" s="32" t="str">
        <f t="shared" si="10"/>
        <v>-</v>
      </c>
      <c r="Z7" s="28" t="str">
        <f t="shared" si="11"/>
        <v>-</v>
      </c>
      <c r="AA7" s="41" t="str">
        <f>IF('入力シート（肉用牛）'!$J$8&gt;$A7,'入力シート（肉用牛）'!$K$4,"-")</f>
        <v>-</v>
      </c>
      <c r="AB7" s="36" t="str">
        <f>IF('入力シート（肉用牛）'!$J$8&gt;$A7,AB6+AA7*30.4,"-")</f>
        <v>-</v>
      </c>
      <c r="AC7" s="36" t="str">
        <f t="shared" si="12"/>
        <v>-</v>
      </c>
      <c r="AD7" s="32" t="str">
        <f t="shared" si="13"/>
        <v>-</v>
      </c>
      <c r="AE7" s="28" t="str">
        <f t="shared" si="14"/>
        <v>-</v>
      </c>
      <c r="AG7">
        <v>5</v>
      </c>
      <c r="AH7" s="44" t="str">
        <f>IF('入力シート（肉用牛）'!$H$10&gt;=AG7,'入力シート（肉用牛）'!$K$10,"-")</f>
        <v>-</v>
      </c>
      <c r="AI7" s="31" t="str">
        <f>IF('入力シート（肉用牛）'!$H$10&gt;=AG7,AI6+AH7*30.4,"-")</f>
        <v>-</v>
      </c>
      <c r="AJ7" s="36" t="str">
        <f t="shared" si="15"/>
        <v>-</v>
      </c>
      <c r="AK7" s="31" t="str">
        <f t="shared" si="16"/>
        <v>-</v>
      </c>
      <c r="AL7" s="28" t="str">
        <f t="shared" si="17"/>
        <v>-</v>
      </c>
      <c r="AM7" s="44" t="str">
        <f>IF('入力シート（肉用牛）'!$H$10&gt;=AG7,'入力シート（肉用牛）'!$K$10,"-")</f>
        <v>-</v>
      </c>
      <c r="AN7" s="31" t="str">
        <f>IF('入力シート（肉用牛）'!$H$10&gt;=AG7,AN6+AM7*30.4,"-")</f>
        <v>-</v>
      </c>
      <c r="AO7" s="36" t="str">
        <f t="shared" si="18"/>
        <v>-</v>
      </c>
      <c r="AP7" s="31" t="str">
        <f t="shared" si="19"/>
        <v>-</v>
      </c>
      <c r="AQ7" s="28" t="str">
        <f t="shared" si="20"/>
        <v>-</v>
      </c>
      <c r="AR7" s="37"/>
      <c r="AS7" s="38"/>
      <c r="AT7" s="38"/>
      <c r="AU7" s="38"/>
      <c r="AV7" s="39"/>
      <c r="AW7" s="44" t="str">
        <f>IF('入力シート（肉用牛）'!$H$10&gt;=AG7,'入力シート（肉用牛）'!$K$10,"-")</f>
        <v>-</v>
      </c>
      <c r="AX7" s="31" t="str">
        <f>IF('入力シート（肉用牛）'!$H$10&gt;=AG7,AX6+AW7*30.4,"-")</f>
        <v>-</v>
      </c>
      <c r="AY7" s="36" t="str">
        <f t="shared" si="21"/>
        <v>-</v>
      </c>
      <c r="AZ7" s="31" t="str">
        <f t="shared" si="22"/>
        <v>-</v>
      </c>
      <c r="BA7" s="28" t="str">
        <f t="shared" si="23"/>
        <v>-</v>
      </c>
      <c r="BB7" s="44" t="str">
        <f>IF('入力シート（肉用牛）'!$H$10&gt;=AG7,'入力シート（肉用牛）'!$K$10,"-")</f>
        <v>-</v>
      </c>
      <c r="BC7" s="31" t="str">
        <f>IF('入力シート（肉用牛）'!$H$10&gt;=AG7,BC6+BB7*30.4,"-")</f>
        <v>-</v>
      </c>
      <c r="BD7" s="36" t="str">
        <f t="shared" si="24"/>
        <v>-</v>
      </c>
      <c r="BE7" s="31" t="str">
        <f t="shared" si="25"/>
        <v>-</v>
      </c>
      <c r="BF7" s="28" t="str">
        <f t="shared" si="26"/>
        <v>-</v>
      </c>
      <c r="BG7" s="44" t="str">
        <f>IF('入力シート（肉用牛）'!$H$10&gt;=AG7,'入力シート（肉用牛）'!$K$10,"-")</f>
        <v>-</v>
      </c>
      <c r="BH7" s="31" t="str">
        <f>IF('入力シート（肉用牛）'!$H$10&gt;=AG7,BH6+BG7*30.4,"-")</f>
        <v>-</v>
      </c>
      <c r="BI7" s="36" t="str">
        <f t="shared" si="27"/>
        <v>-</v>
      </c>
      <c r="BJ7" s="31" t="str">
        <f t="shared" si="28"/>
        <v>-</v>
      </c>
      <c r="BK7" s="28" t="str">
        <f t="shared" si="29"/>
        <v>-</v>
      </c>
    </row>
    <row r="8" spans="1:63">
      <c r="A8" s="27">
        <v>4</v>
      </c>
      <c r="B8" s="41" t="str">
        <f>IF('入力シート（肉用牛）'!$J$3&gt;$A8,'入力シート（肉用牛）'!$K$3,"-")</f>
        <v>-</v>
      </c>
      <c r="C8" s="36" t="str">
        <f>IF('入力シート（肉用牛）'!$J$3&gt;$A8,C7+B8*30.4,"-")</f>
        <v>-</v>
      </c>
      <c r="D8" s="36" t="str">
        <f t="shared" si="30"/>
        <v>-</v>
      </c>
      <c r="E8" s="32" t="str">
        <f t="shared" si="0"/>
        <v>-</v>
      </c>
      <c r="F8" s="28" t="str">
        <f t="shared" si="1"/>
        <v>-</v>
      </c>
      <c r="G8" s="41" t="str">
        <f>IF('入力シート（肉用牛）'!$J$4&gt;$A8,'入力シート（肉用牛）'!$K$4,"-")</f>
        <v>-</v>
      </c>
      <c r="H8" s="36" t="str">
        <f>IF('入力シート（肉用牛）'!$J$4&gt;$A8,H7+G8*30.4,"-")</f>
        <v>-</v>
      </c>
      <c r="I8" s="36" t="str">
        <f t="shared" si="31"/>
        <v>-</v>
      </c>
      <c r="J8" s="32" t="str">
        <f t="shared" si="2"/>
        <v>-</v>
      </c>
      <c r="K8" s="28" t="str">
        <f t="shared" si="3"/>
        <v>-</v>
      </c>
      <c r="L8" s="41" t="str">
        <f>IF('入力シート（肉用牛）'!$J$5&gt;$A8,'入力シート（肉用牛）'!$K$4,"-")</f>
        <v>-</v>
      </c>
      <c r="M8" s="36" t="str">
        <f>IF('入力シート（肉用牛）'!$J$5&gt;$A8,M7+L8*30.4,"-")</f>
        <v>-</v>
      </c>
      <c r="N8" s="36" t="str">
        <f t="shared" si="32"/>
        <v>-</v>
      </c>
      <c r="O8" s="32" t="str">
        <f t="shared" si="4"/>
        <v>-</v>
      </c>
      <c r="P8" s="28" t="str">
        <f t="shared" si="5"/>
        <v>-</v>
      </c>
      <c r="Q8" s="41" t="str">
        <f>IF('入力シート（肉用牛）'!$J$6&gt;$A8,'入力シート（肉用牛）'!$K$4,"-")</f>
        <v>-</v>
      </c>
      <c r="R8" s="36" t="str">
        <f>IF('入力シート（肉用牛）'!$J$6&gt;$A8,R7+Q8*30.4,"-")</f>
        <v>-</v>
      </c>
      <c r="S8" s="36" t="str">
        <f t="shared" si="6"/>
        <v>-</v>
      </c>
      <c r="T8" s="32" t="str">
        <f t="shared" si="7"/>
        <v>-</v>
      </c>
      <c r="U8" s="28" t="str">
        <f t="shared" si="8"/>
        <v>-</v>
      </c>
      <c r="V8" s="41" t="str">
        <f>IF('入力シート（肉用牛）'!$J$7&gt;$A8,'入力シート（肉用牛）'!$K$4,"-")</f>
        <v>-</v>
      </c>
      <c r="W8" s="36" t="str">
        <f>IF('入力シート（肉用牛）'!$J$7&gt;$A8,W7+V8*30.4,"-")</f>
        <v>-</v>
      </c>
      <c r="X8" s="36" t="str">
        <f t="shared" si="9"/>
        <v>-</v>
      </c>
      <c r="Y8" s="32" t="str">
        <f t="shared" si="10"/>
        <v>-</v>
      </c>
      <c r="Z8" s="28" t="str">
        <f t="shared" si="11"/>
        <v>-</v>
      </c>
      <c r="AA8" s="41" t="str">
        <f>IF('入力シート（肉用牛）'!$J$8&gt;$A8,'入力シート（肉用牛）'!$K$4,"-")</f>
        <v>-</v>
      </c>
      <c r="AB8" s="36" t="str">
        <f>IF('入力シート（肉用牛）'!$J$8&gt;$A8,AB7+AA8*30.4,"-")</f>
        <v>-</v>
      </c>
      <c r="AC8" s="36" t="str">
        <f t="shared" si="12"/>
        <v>-</v>
      </c>
      <c r="AD8" s="32" t="str">
        <f t="shared" si="13"/>
        <v>-</v>
      </c>
      <c r="AE8" s="28" t="str">
        <f t="shared" si="14"/>
        <v>-</v>
      </c>
      <c r="AG8">
        <v>6</v>
      </c>
      <c r="AH8" s="44" t="str">
        <f>IF('入力シート（肉用牛）'!$H$10&gt;=AG8,'入力シート（肉用牛）'!$K$10,"-")</f>
        <v>-</v>
      </c>
      <c r="AI8" s="31" t="str">
        <f>IF('入力シート（肉用牛）'!$H$10&gt;=AG8,AI7+AH8*30.4,"-")</f>
        <v>-</v>
      </c>
      <c r="AJ8" s="36" t="str">
        <f t="shared" si="15"/>
        <v>-</v>
      </c>
      <c r="AK8" s="31" t="str">
        <f t="shared" si="16"/>
        <v>-</v>
      </c>
      <c r="AL8" s="28" t="str">
        <f t="shared" si="17"/>
        <v>-</v>
      </c>
      <c r="AM8" s="44" t="str">
        <f>IF('入力シート（肉用牛）'!$H$10&gt;=AG8,'入力シート（肉用牛）'!$K$10,"-")</f>
        <v>-</v>
      </c>
      <c r="AN8" s="31" t="str">
        <f>IF('入力シート（肉用牛）'!$H$10&gt;=AG8,AN7+AM8*30.4,"-")</f>
        <v>-</v>
      </c>
      <c r="AO8" s="36" t="str">
        <f t="shared" si="18"/>
        <v>-</v>
      </c>
      <c r="AP8" s="31" t="str">
        <f t="shared" si="19"/>
        <v>-</v>
      </c>
      <c r="AQ8" s="28" t="str">
        <f t="shared" si="20"/>
        <v>-</v>
      </c>
      <c r="AR8" s="37"/>
      <c r="AS8" s="38"/>
      <c r="AT8" s="38"/>
      <c r="AU8" s="38"/>
      <c r="AV8" s="39"/>
      <c r="AW8" s="44" t="str">
        <f>IF('入力シート（肉用牛）'!$H$10&gt;=AG8,'入力シート（肉用牛）'!$K$10,"-")</f>
        <v>-</v>
      </c>
      <c r="AX8" s="31" t="str">
        <f>IF('入力シート（肉用牛）'!$H$10&gt;=AG8,AX7+AW8*30.4,"-")</f>
        <v>-</v>
      </c>
      <c r="AY8" s="36" t="str">
        <f t="shared" si="21"/>
        <v>-</v>
      </c>
      <c r="AZ8" s="31" t="str">
        <f t="shared" si="22"/>
        <v>-</v>
      </c>
      <c r="BA8" s="28" t="str">
        <f t="shared" si="23"/>
        <v>-</v>
      </c>
      <c r="BB8" s="44" t="str">
        <f>IF('入力シート（肉用牛）'!$H$10&gt;=AG8,'入力シート（肉用牛）'!$K$10,"-")</f>
        <v>-</v>
      </c>
      <c r="BC8" s="31" t="str">
        <f>IF('入力シート（肉用牛）'!$H$10&gt;=AG8,BC7+BB8*30.4,"-")</f>
        <v>-</v>
      </c>
      <c r="BD8" s="36" t="str">
        <f t="shared" si="24"/>
        <v>-</v>
      </c>
      <c r="BE8" s="31" t="str">
        <f t="shared" si="25"/>
        <v>-</v>
      </c>
      <c r="BF8" s="28" t="str">
        <f t="shared" si="26"/>
        <v>-</v>
      </c>
      <c r="BG8" s="44" t="str">
        <f>IF('入力シート（肉用牛）'!$H$10&gt;=AG8,'入力シート（肉用牛）'!$K$10,"-")</f>
        <v>-</v>
      </c>
      <c r="BH8" s="31" t="str">
        <f>IF('入力シート（肉用牛）'!$H$10&gt;=AG8,BH7+BG8*30.4,"-")</f>
        <v>-</v>
      </c>
      <c r="BI8" s="36" t="str">
        <f t="shared" si="27"/>
        <v>-</v>
      </c>
      <c r="BJ8" s="31" t="str">
        <f t="shared" si="28"/>
        <v>-</v>
      </c>
      <c r="BK8" s="28" t="str">
        <f t="shared" si="29"/>
        <v>-</v>
      </c>
    </row>
    <row r="9" spans="1:63">
      <c r="A9" s="27">
        <v>5</v>
      </c>
      <c r="B9" s="41" t="str">
        <f>IF('入力シート（肉用牛）'!$J$3&gt;$A9,'入力シート（肉用牛）'!$K$3,"-")</f>
        <v>-</v>
      </c>
      <c r="C9" s="36" t="str">
        <f>IF('入力シート（肉用牛）'!$J$3&gt;$A9,C8+B9*30.4,"-")</f>
        <v>-</v>
      </c>
      <c r="D9" s="36" t="str">
        <f t="shared" si="30"/>
        <v>-</v>
      </c>
      <c r="E9" s="32" t="str">
        <f t="shared" si="0"/>
        <v>-</v>
      </c>
      <c r="F9" s="28" t="str">
        <f t="shared" si="1"/>
        <v>-</v>
      </c>
      <c r="G9" s="41" t="str">
        <f>IF('入力シート（肉用牛）'!$J$4&gt;$A9,'入力シート（肉用牛）'!$K$4,"-")</f>
        <v>-</v>
      </c>
      <c r="H9" s="36" t="str">
        <f>IF('入力シート（肉用牛）'!$J$4&gt;$A9,H8+G9*30.4,"-")</f>
        <v>-</v>
      </c>
      <c r="I9" s="36" t="str">
        <f t="shared" si="31"/>
        <v>-</v>
      </c>
      <c r="J9" s="32" t="str">
        <f t="shared" si="2"/>
        <v>-</v>
      </c>
      <c r="K9" s="28" t="str">
        <f t="shared" si="3"/>
        <v>-</v>
      </c>
      <c r="L9" s="41" t="str">
        <f>IF('入力シート（肉用牛）'!$J$5&gt;$A9,'入力シート（肉用牛）'!$K$4,"-")</f>
        <v>-</v>
      </c>
      <c r="M9" s="36" t="str">
        <f>IF('入力シート（肉用牛）'!$J$5&gt;$A9,M8+L9*30.4,"-")</f>
        <v>-</v>
      </c>
      <c r="N9" s="36" t="str">
        <f t="shared" si="32"/>
        <v>-</v>
      </c>
      <c r="O9" s="32" t="str">
        <f t="shared" si="4"/>
        <v>-</v>
      </c>
      <c r="P9" s="28" t="str">
        <f t="shared" si="5"/>
        <v>-</v>
      </c>
      <c r="Q9" s="41" t="str">
        <f>IF('入力シート（肉用牛）'!$J$6&gt;$A9,'入力シート（肉用牛）'!$K$4,"-")</f>
        <v>-</v>
      </c>
      <c r="R9" s="36" t="str">
        <f>IF('入力シート（肉用牛）'!$J$6&gt;$A9,R8+Q9*30.4,"-")</f>
        <v>-</v>
      </c>
      <c r="S9" s="36" t="str">
        <f t="shared" si="6"/>
        <v>-</v>
      </c>
      <c r="T9" s="32" t="str">
        <f t="shared" si="7"/>
        <v>-</v>
      </c>
      <c r="U9" s="28" t="str">
        <f t="shared" si="8"/>
        <v>-</v>
      </c>
      <c r="V9" s="41" t="str">
        <f>IF('入力シート（肉用牛）'!$J$7&gt;$A9,'入力シート（肉用牛）'!$K$4,"-")</f>
        <v>-</v>
      </c>
      <c r="W9" s="36" t="str">
        <f>IF('入力シート（肉用牛）'!$J$7&gt;$A9,W8+V9*30.4,"-")</f>
        <v>-</v>
      </c>
      <c r="X9" s="36" t="str">
        <f t="shared" si="9"/>
        <v>-</v>
      </c>
      <c r="Y9" s="32" t="str">
        <f t="shared" si="10"/>
        <v>-</v>
      </c>
      <c r="Z9" s="28" t="str">
        <f t="shared" si="11"/>
        <v>-</v>
      </c>
      <c r="AA9" s="41" t="str">
        <f>IF('入力シート（肉用牛）'!$J$8&gt;$A9,'入力シート（肉用牛）'!$K$4,"-")</f>
        <v>-</v>
      </c>
      <c r="AB9" s="36" t="str">
        <f>IF('入力シート（肉用牛）'!$J$8&gt;$A9,AB8+AA9*30.4,"-")</f>
        <v>-</v>
      </c>
      <c r="AC9" s="36" t="str">
        <f t="shared" si="12"/>
        <v>-</v>
      </c>
      <c r="AD9" s="32" t="str">
        <f t="shared" si="13"/>
        <v>-</v>
      </c>
      <c r="AE9" s="28" t="str">
        <f t="shared" si="14"/>
        <v>-</v>
      </c>
      <c r="AG9">
        <v>7</v>
      </c>
      <c r="AH9" s="44" t="str">
        <f>IF('入力シート（肉用牛）'!$H$10&gt;=AG9,'入力シート（肉用牛）'!$K$10,"-")</f>
        <v>-</v>
      </c>
      <c r="AI9" s="31" t="str">
        <f>IF('入力シート（肉用牛）'!$H$10&gt;=AG9,AI8+AH9*30.4,"-")</f>
        <v>-</v>
      </c>
      <c r="AJ9" s="36" t="str">
        <f t="shared" si="15"/>
        <v>-</v>
      </c>
      <c r="AK9" s="31" t="str">
        <f t="shared" si="16"/>
        <v>-</v>
      </c>
      <c r="AL9" s="28" t="str">
        <f t="shared" si="17"/>
        <v>-</v>
      </c>
      <c r="AM9" s="44" t="str">
        <f>IF('入力シート（肉用牛）'!$H$10&gt;=AG9,'入力シート（肉用牛）'!$K$10,"-")</f>
        <v>-</v>
      </c>
      <c r="AN9" s="31" t="str">
        <f>IF('入力シート（肉用牛）'!$H$10&gt;=AG9,AN8+AM9*30.4,"-")</f>
        <v>-</v>
      </c>
      <c r="AO9" s="36" t="str">
        <f t="shared" si="18"/>
        <v>-</v>
      </c>
      <c r="AP9" s="31" t="str">
        <f t="shared" si="19"/>
        <v>-</v>
      </c>
      <c r="AQ9" s="28" t="str">
        <f t="shared" si="20"/>
        <v>-</v>
      </c>
      <c r="AR9" s="37"/>
      <c r="AS9" s="38"/>
      <c r="AT9" s="38"/>
      <c r="AU9" s="38"/>
      <c r="AV9" s="39"/>
      <c r="AW9" s="44" t="str">
        <f>IF('入力シート（肉用牛）'!$H$10&gt;=AG9,'入力シート（肉用牛）'!$K$10,"-")</f>
        <v>-</v>
      </c>
      <c r="AX9" s="31" t="str">
        <f>IF('入力シート（肉用牛）'!$H$10&gt;=AG9,AX8+AW9*30.4,"-")</f>
        <v>-</v>
      </c>
      <c r="AY9" s="36" t="str">
        <f t="shared" si="21"/>
        <v>-</v>
      </c>
      <c r="AZ9" s="31" t="str">
        <f t="shared" si="22"/>
        <v>-</v>
      </c>
      <c r="BA9" s="28" t="str">
        <f t="shared" si="23"/>
        <v>-</v>
      </c>
      <c r="BB9" s="44" t="str">
        <f>IF('入力シート（肉用牛）'!$H$10&gt;=AG9,'入力シート（肉用牛）'!$K$10,"-")</f>
        <v>-</v>
      </c>
      <c r="BC9" s="31" t="str">
        <f>IF('入力シート（肉用牛）'!$H$10&gt;=AG9,BC8+BB9*30.4,"-")</f>
        <v>-</v>
      </c>
      <c r="BD9" s="36" t="str">
        <f t="shared" si="24"/>
        <v>-</v>
      </c>
      <c r="BE9" s="31" t="str">
        <f t="shared" si="25"/>
        <v>-</v>
      </c>
      <c r="BF9" s="28" t="str">
        <f t="shared" si="26"/>
        <v>-</v>
      </c>
      <c r="BG9" s="44" t="str">
        <f>IF('入力シート（肉用牛）'!$H$10&gt;=AG9,'入力シート（肉用牛）'!$K$10,"-")</f>
        <v>-</v>
      </c>
      <c r="BH9" s="31" t="str">
        <f>IF('入力シート（肉用牛）'!$H$10&gt;=AG9,BH8+BG9*30.4,"-")</f>
        <v>-</v>
      </c>
      <c r="BI9" s="36" t="str">
        <f t="shared" si="27"/>
        <v>-</v>
      </c>
      <c r="BJ9" s="31" t="str">
        <f t="shared" si="28"/>
        <v>-</v>
      </c>
      <c r="BK9" s="28" t="str">
        <f t="shared" si="29"/>
        <v>-</v>
      </c>
    </row>
    <row r="10" spans="1:63">
      <c r="A10" s="27">
        <v>6</v>
      </c>
      <c r="B10" s="41" t="str">
        <f>IF('入力シート（肉用牛）'!$J$3&gt;$A10,'入力シート（肉用牛）'!$K$3,"-")</f>
        <v>-</v>
      </c>
      <c r="C10" s="36" t="str">
        <f>IF('入力シート（肉用牛）'!$J$3&gt;$A10,C9+B10*30.4,"-")</f>
        <v>-</v>
      </c>
      <c r="D10" s="36" t="str">
        <f t="shared" si="30"/>
        <v>-</v>
      </c>
      <c r="E10" s="32" t="str">
        <f t="shared" si="0"/>
        <v>-</v>
      </c>
      <c r="F10" s="28" t="str">
        <f t="shared" si="1"/>
        <v>-</v>
      </c>
      <c r="G10" s="41" t="str">
        <f>IF('入力シート（肉用牛）'!$J$4&gt;$A10,'入力シート（肉用牛）'!$K$4,"-")</f>
        <v>-</v>
      </c>
      <c r="H10" s="36" t="str">
        <f>IF('入力シート（肉用牛）'!$J$4&gt;$A10,H9+G10*30.4,"-")</f>
        <v>-</v>
      </c>
      <c r="I10" s="36" t="str">
        <f t="shared" si="31"/>
        <v>-</v>
      </c>
      <c r="J10" s="32" t="str">
        <f t="shared" si="2"/>
        <v>-</v>
      </c>
      <c r="K10" s="28" t="str">
        <f t="shared" si="3"/>
        <v>-</v>
      </c>
      <c r="L10" s="41" t="str">
        <f>IF('入力シート（肉用牛）'!$J$5&gt;$A10,'入力シート（肉用牛）'!$K$4,"-")</f>
        <v>-</v>
      </c>
      <c r="M10" s="36" t="str">
        <f>IF('入力シート（肉用牛）'!$J$5&gt;$A10,M9+L10*30.4,"-")</f>
        <v>-</v>
      </c>
      <c r="N10" s="36" t="str">
        <f t="shared" si="32"/>
        <v>-</v>
      </c>
      <c r="O10" s="32" t="str">
        <f t="shared" si="4"/>
        <v>-</v>
      </c>
      <c r="P10" s="28" t="str">
        <f t="shared" si="5"/>
        <v>-</v>
      </c>
      <c r="Q10" s="41" t="str">
        <f>IF('入力シート（肉用牛）'!$J$6&gt;$A10,'入力シート（肉用牛）'!$K$4,"-")</f>
        <v>-</v>
      </c>
      <c r="R10" s="36" t="str">
        <f>IF('入力シート（肉用牛）'!$J$6&gt;$A10,R9+Q10*30.4,"-")</f>
        <v>-</v>
      </c>
      <c r="S10" s="36" t="str">
        <f t="shared" si="6"/>
        <v>-</v>
      </c>
      <c r="T10" s="32" t="str">
        <f t="shared" si="7"/>
        <v>-</v>
      </c>
      <c r="U10" s="28" t="str">
        <f t="shared" si="8"/>
        <v>-</v>
      </c>
      <c r="V10" s="41" t="str">
        <f>IF('入力シート（肉用牛）'!$J$7&gt;$A10,'入力シート（肉用牛）'!$K$4,"-")</f>
        <v>-</v>
      </c>
      <c r="W10" s="36" t="str">
        <f>IF('入力シート（肉用牛）'!$J$7&gt;$A10,W9+V10*30.4,"-")</f>
        <v>-</v>
      </c>
      <c r="X10" s="36" t="str">
        <f t="shared" si="9"/>
        <v>-</v>
      </c>
      <c r="Y10" s="32" t="str">
        <f t="shared" si="10"/>
        <v>-</v>
      </c>
      <c r="Z10" s="28" t="str">
        <f t="shared" si="11"/>
        <v>-</v>
      </c>
      <c r="AA10" s="41" t="str">
        <f>IF('入力シート（肉用牛）'!$J$8&gt;$A10,'入力シート（肉用牛）'!$K$4,"-")</f>
        <v>-</v>
      </c>
      <c r="AB10" s="36" t="str">
        <f>IF('入力シート（肉用牛）'!$J$8&gt;$A10,AB9+AA10*30.4,"-")</f>
        <v>-</v>
      </c>
      <c r="AC10" s="36" t="str">
        <f t="shared" si="12"/>
        <v>-</v>
      </c>
      <c r="AD10" s="32" t="str">
        <f t="shared" si="13"/>
        <v>-</v>
      </c>
      <c r="AE10" s="28" t="str">
        <f t="shared" si="14"/>
        <v>-</v>
      </c>
      <c r="AG10">
        <v>8</v>
      </c>
      <c r="AH10" s="44" t="str">
        <f>IF('入力シート（肉用牛）'!$H$10&gt;=AG10,'入力シート（肉用牛）'!$K$10,"-")</f>
        <v>-</v>
      </c>
      <c r="AI10" s="31" t="str">
        <f>IF('入力シート（肉用牛）'!$H$10&gt;=AG10,AI9+AH10*30.4,"-")</f>
        <v>-</v>
      </c>
      <c r="AJ10" s="36" t="str">
        <f t="shared" si="15"/>
        <v>-</v>
      </c>
      <c r="AK10" s="31" t="str">
        <f t="shared" si="16"/>
        <v>-</v>
      </c>
      <c r="AL10" s="28" t="str">
        <f t="shared" si="17"/>
        <v>-</v>
      </c>
      <c r="AM10" s="44" t="str">
        <f>IF('入力シート（肉用牛）'!$H$10&gt;=AG10,'入力シート（肉用牛）'!$K$10,"-")</f>
        <v>-</v>
      </c>
      <c r="AN10" s="31" t="str">
        <f>IF('入力シート（肉用牛）'!$H$10&gt;=AG10,AN9+AM10*30.4,"-")</f>
        <v>-</v>
      </c>
      <c r="AO10" s="36" t="str">
        <f t="shared" si="18"/>
        <v>-</v>
      </c>
      <c r="AP10" s="31" t="str">
        <f t="shared" si="19"/>
        <v>-</v>
      </c>
      <c r="AQ10" s="28" t="str">
        <f t="shared" si="20"/>
        <v>-</v>
      </c>
      <c r="AR10" s="37"/>
      <c r="AS10" s="38"/>
      <c r="AT10" s="38"/>
      <c r="AU10" s="38"/>
      <c r="AV10" s="39"/>
      <c r="AW10" s="44" t="str">
        <f>IF('入力シート（肉用牛）'!$H$10&gt;=AG10,'入力シート（肉用牛）'!$K$10,"-")</f>
        <v>-</v>
      </c>
      <c r="AX10" s="31" t="str">
        <f>IF('入力シート（肉用牛）'!$H$10&gt;=AG10,AX9+AW10*30.4,"-")</f>
        <v>-</v>
      </c>
      <c r="AY10" s="36" t="str">
        <f t="shared" si="21"/>
        <v>-</v>
      </c>
      <c r="AZ10" s="31" t="str">
        <f t="shared" si="22"/>
        <v>-</v>
      </c>
      <c r="BA10" s="28" t="str">
        <f t="shared" si="23"/>
        <v>-</v>
      </c>
      <c r="BB10" s="44" t="str">
        <f>IF('入力シート（肉用牛）'!$H$10&gt;=AG10,'入力シート（肉用牛）'!$K$10,"-")</f>
        <v>-</v>
      </c>
      <c r="BC10" s="31" t="str">
        <f>IF('入力シート（肉用牛）'!$H$10&gt;=AG10,BC9+BB10*30.4,"-")</f>
        <v>-</v>
      </c>
      <c r="BD10" s="36" t="str">
        <f t="shared" si="24"/>
        <v>-</v>
      </c>
      <c r="BE10" s="31" t="str">
        <f t="shared" si="25"/>
        <v>-</v>
      </c>
      <c r="BF10" s="28" t="str">
        <f t="shared" si="26"/>
        <v>-</v>
      </c>
      <c r="BG10" s="44" t="str">
        <f>IF('入力シート（肉用牛）'!$H$10&gt;=AG10,'入力シート（肉用牛）'!$K$10,"-")</f>
        <v>-</v>
      </c>
      <c r="BH10" s="31" t="str">
        <f>IF('入力シート（肉用牛）'!$H$10&gt;=AG10,BH9+BG10*30.4,"-")</f>
        <v>-</v>
      </c>
      <c r="BI10" s="36" t="str">
        <f t="shared" si="27"/>
        <v>-</v>
      </c>
      <c r="BJ10" s="31" t="str">
        <f t="shared" si="28"/>
        <v>-</v>
      </c>
      <c r="BK10" s="28" t="str">
        <f t="shared" si="29"/>
        <v>-</v>
      </c>
    </row>
    <row r="11" spans="1:63">
      <c r="A11" s="27">
        <v>7</v>
      </c>
      <c r="B11" s="41" t="str">
        <f>IF('入力シート（肉用牛）'!$J$3&gt;$A11,'入力シート（肉用牛）'!$K$3,"-")</f>
        <v>-</v>
      </c>
      <c r="C11" s="36" t="str">
        <f>IF('入力シート（肉用牛）'!$J$3&gt;$A11,C10+B11*30.4,"-")</f>
        <v>-</v>
      </c>
      <c r="D11" s="36" t="str">
        <f t="shared" si="30"/>
        <v>-</v>
      </c>
      <c r="E11" s="32" t="str">
        <f t="shared" si="0"/>
        <v>-</v>
      </c>
      <c r="F11" s="28" t="str">
        <f t="shared" si="1"/>
        <v>-</v>
      </c>
      <c r="G11" s="41" t="str">
        <f>IF('入力シート（肉用牛）'!$J$4&gt;$A11,'入力シート（肉用牛）'!$K$4,"-")</f>
        <v>-</v>
      </c>
      <c r="H11" s="36" t="str">
        <f>IF('入力シート（肉用牛）'!$J$4&gt;$A11,H10+G11*30.4,"-")</f>
        <v>-</v>
      </c>
      <c r="I11" s="36" t="str">
        <f t="shared" si="31"/>
        <v>-</v>
      </c>
      <c r="J11" s="32" t="str">
        <f t="shared" si="2"/>
        <v>-</v>
      </c>
      <c r="K11" s="28" t="str">
        <f t="shared" si="3"/>
        <v>-</v>
      </c>
      <c r="L11" s="41" t="str">
        <f>IF('入力シート（肉用牛）'!$J$5&gt;$A11,'入力シート（肉用牛）'!$K$4,"-")</f>
        <v>-</v>
      </c>
      <c r="M11" s="36" t="str">
        <f>IF('入力シート（肉用牛）'!$J$5&gt;$A11,M10+L11*30.4,"-")</f>
        <v>-</v>
      </c>
      <c r="N11" s="36" t="str">
        <f t="shared" si="32"/>
        <v>-</v>
      </c>
      <c r="O11" s="32" t="str">
        <f t="shared" si="4"/>
        <v>-</v>
      </c>
      <c r="P11" s="28" t="str">
        <f t="shared" si="5"/>
        <v>-</v>
      </c>
      <c r="Q11" s="41" t="str">
        <f>IF('入力シート（肉用牛）'!$J$6&gt;$A11,'入力シート（肉用牛）'!$K$4,"-")</f>
        <v>-</v>
      </c>
      <c r="R11" s="36" t="str">
        <f>IF('入力シート（肉用牛）'!$J$6&gt;$A11,R10+Q11*30.4,"-")</f>
        <v>-</v>
      </c>
      <c r="S11" s="36" t="str">
        <f t="shared" si="6"/>
        <v>-</v>
      </c>
      <c r="T11" s="32" t="str">
        <f t="shared" si="7"/>
        <v>-</v>
      </c>
      <c r="U11" s="28" t="str">
        <f t="shared" si="8"/>
        <v>-</v>
      </c>
      <c r="V11" s="41" t="str">
        <f>IF('入力シート（肉用牛）'!$J$7&gt;$A11,'入力シート（肉用牛）'!$K$4,"-")</f>
        <v>-</v>
      </c>
      <c r="W11" s="36" t="str">
        <f>IF('入力シート（肉用牛）'!$J$7&gt;$A11,W10+V11*30.4,"-")</f>
        <v>-</v>
      </c>
      <c r="X11" s="36" t="str">
        <f t="shared" si="9"/>
        <v>-</v>
      </c>
      <c r="Y11" s="32" t="str">
        <f t="shared" si="10"/>
        <v>-</v>
      </c>
      <c r="Z11" s="28" t="str">
        <f t="shared" si="11"/>
        <v>-</v>
      </c>
      <c r="AA11" s="41" t="str">
        <f>IF('入力シート（肉用牛）'!$J$8&gt;$A11,'入力シート（肉用牛）'!$K$4,"-")</f>
        <v>-</v>
      </c>
      <c r="AB11" s="36" t="str">
        <f>IF('入力シート（肉用牛）'!$J$8&gt;$A11,AB10+AA11*30.4,"-")</f>
        <v>-</v>
      </c>
      <c r="AC11" s="36" t="str">
        <f t="shared" si="12"/>
        <v>-</v>
      </c>
      <c r="AD11" s="32" t="str">
        <f t="shared" si="13"/>
        <v>-</v>
      </c>
      <c r="AE11" s="28" t="str">
        <f t="shared" si="14"/>
        <v>-</v>
      </c>
      <c r="AG11">
        <v>9</v>
      </c>
      <c r="AH11" s="44" t="str">
        <f>IF('入力シート（肉用牛）'!$H$10&gt;=AG11,'入力シート（肉用牛）'!$K$10,"-")</f>
        <v>-</v>
      </c>
      <c r="AI11" s="31" t="str">
        <f>IF('入力シート（肉用牛）'!$H$10&gt;=AG11,AI10+AH11*30.4,"-")</f>
        <v>-</v>
      </c>
      <c r="AJ11" s="36" t="str">
        <f t="shared" si="15"/>
        <v>-</v>
      </c>
      <c r="AK11" s="31" t="str">
        <f t="shared" si="16"/>
        <v>-</v>
      </c>
      <c r="AL11" s="28" t="str">
        <f t="shared" si="17"/>
        <v>-</v>
      </c>
      <c r="AM11" s="44" t="str">
        <f>IF('入力シート（肉用牛）'!$H$10&gt;=AG11,'入力シート（肉用牛）'!$K$10,"-")</f>
        <v>-</v>
      </c>
      <c r="AN11" s="31" t="str">
        <f>IF('入力シート（肉用牛）'!$H$10&gt;=AG11,AN10+AM11*30.4,"-")</f>
        <v>-</v>
      </c>
      <c r="AO11" s="36" t="str">
        <f t="shared" si="18"/>
        <v>-</v>
      </c>
      <c r="AP11" s="31" t="str">
        <f t="shared" si="19"/>
        <v>-</v>
      </c>
      <c r="AQ11" s="28" t="str">
        <f t="shared" si="20"/>
        <v>-</v>
      </c>
      <c r="AR11" s="37"/>
      <c r="AS11" s="38"/>
      <c r="AT11" s="38"/>
      <c r="AU11" s="38"/>
      <c r="AV11" s="39"/>
      <c r="AW11" s="44" t="str">
        <f>IF('入力シート（肉用牛）'!$H$10&gt;=AG11,'入力シート（肉用牛）'!$K$10,"-")</f>
        <v>-</v>
      </c>
      <c r="AX11" s="31" t="str">
        <f>IF('入力シート（肉用牛）'!$H$10&gt;=AG11,AX10+AW11*30.4,"-")</f>
        <v>-</v>
      </c>
      <c r="AY11" s="36" t="str">
        <f t="shared" si="21"/>
        <v>-</v>
      </c>
      <c r="AZ11" s="31" t="str">
        <f t="shared" si="22"/>
        <v>-</v>
      </c>
      <c r="BA11" s="28" t="str">
        <f t="shared" si="23"/>
        <v>-</v>
      </c>
      <c r="BB11" s="44" t="str">
        <f>IF('入力シート（肉用牛）'!$H$10&gt;=AG11,'入力シート（肉用牛）'!$K$10,"-")</f>
        <v>-</v>
      </c>
      <c r="BC11" s="31" t="str">
        <f>IF('入力シート（肉用牛）'!$H$10&gt;=AG11,BC10+BB11*30.4,"-")</f>
        <v>-</v>
      </c>
      <c r="BD11" s="36" t="str">
        <f t="shared" si="24"/>
        <v>-</v>
      </c>
      <c r="BE11" s="31" t="str">
        <f t="shared" si="25"/>
        <v>-</v>
      </c>
      <c r="BF11" s="28" t="str">
        <f t="shared" si="26"/>
        <v>-</v>
      </c>
      <c r="BG11" s="44" t="str">
        <f>IF('入力シート（肉用牛）'!$H$10&gt;=AG11,'入力シート（肉用牛）'!$K$10,"-")</f>
        <v>-</v>
      </c>
      <c r="BH11" s="31" t="str">
        <f>IF('入力シート（肉用牛）'!$H$10&gt;=AG11,BH10+BG11*30.4,"-")</f>
        <v>-</v>
      </c>
      <c r="BI11" s="36" t="str">
        <f t="shared" si="27"/>
        <v>-</v>
      </c>
      <c r="BJ11" s="31" t="str">
        <f t="shared" si="28"/>
        <v>-</v>
      </c>
      <c r="BK11" s="28" t="str">
        <f t="shared" si="29"/>
        <v>-</v>
      </c>
    </row>
    <row r="12" spans="1:63">
      <c r="A12" s="27">
        <v>8</v>
      </c>
      <c r="B12" s="41" t="str">
        <f>IF('入力シート（肉用牛）'!$J$3&gt;$A12,'入力シート（肉用牛）'!$K$3,"-")</f>
        <v>-</v>
      </c>
      <c r="C12" s="36" t="str">
        <f>IF('入力シート（肉用牛）'!$J$3&gt;$A12,C11+B12*30.4,"-")</f>
        <v>-</v>
      </c>
      <c r="D12" s="36" t="str">
        <f t="shared" si="30"/>
        <v>-</v>
      </c>
      <c r="E12" s="32" t="str">
        <f t="shared" si="0"/>
        <v>-</v>
      </c>
      <c r="F12" s="28" t="str">
        <f t="shared" si="1"/>
        <v>-</v>
      </c>
      <c r="G12" s="41" t="str">
        <f>IF('入力シート（肉用牛）'!$J$4&gt;$A12,'入力シート（肉用牛）'!$K$4,"-")</f>
        <v>-</v>
      </c>
      <c r="H12" s="36" t="str">
        <f>IF('入力シート（肉用牛）'!$J$4&gt;$A12,H11+G12*30.4,"-")</f>
        <v>-</v>
      </c>
      <c r="I12" s="36" t="str">
        <f t="shared" si="31"/>
        <v>-</v>
      </c>
      <c r="J12" s="32" t="str">
        <f t="shared" si="2"/>
        <v>-</v>
      </c>
      <c r="K12" s="28" t="str">
        <f t="shared" si="3"/>
        <v>-</v>
      </c>
      <c r="L12" s="41" t="str">
        <f>IF('入力シート（肉用牛）'!$J$5&gt;$A12,'入力シート（肉用牛）'!$K$4,"-")</f>
        <v>-</v>
      </c>
      <c r="M12" s="36" t="str">
        <f>IF('入力シート（肉用牛）'!$J$5&gt;$A12,M11+L12*30.4,"-")</f>
        <v>-</v>
      </c>
      <c r="N12" s="36" t="str">
        <f t="shared" si="32"/>
        <v>-</v>
      </c>
      <c r="O12" s="32" t="str">
        <f t="shared" si="4"/>
        <v>-</v>
      </c>
      <c r="P12" s="28" t="str">
        <f t="shared" si="5"/>
        <v>-</v>
      </c>
      <c r="Q12" s="41" t="str">
        <f>IF('入力シート（肉用牛）'!$J$6&gt;$A12,'入力シート（肉用牛）'!$K$4,"-")</f>
        <v>-</v>
      </c>
      <c r="R12" s="36" t="str">
        <f>IF('入力シート（肉用牛）'!$J$6&gt;$A12,R11+Q12*30.4,"-")</f>
        <v>-</v>
      </c>
      <c r="S12" s="36" t="str">
        <f t="shared" si="6"/>
        <v>-</v>
      </c>
      <c r="T12" s="32" t="str">
        <f t="shared" si="7"/>
        <v>-</v>
      </c>
      <c r="U12" s="28" t="str">
        <f t="shared" si="8"/>
        <v>-</v>
      </c>
      <c r="V12" s="41" t="str">
        <f>IF('入力シート（肉用牛）'!$J$7&gt;$A12,'入力シート（肉用牛）'!$K$4,"-")</f>
        <v>-</v>
      </c>
      <c r="W12" s="36" t="str">
        <f>IF('入力シート（肉用牛）'!$J$7&gt;$A12,W11+V12*30.4,"-")</f>
        <v>-</v>
      </c>
      <c r="X12" s="36" t="str">
        <f t="shared" si="9"/>
        <v>-</v>
      </c>
      <c r="Y12" s="32" t="str">
        <f t="shared" si="10"/>
        <v>-</v>
      </c>
      <c r="Z12" s="28" t="str">
        <f t="shared" si="11"/>
        <v>-</v>
      </c>
      <c r="AA12" s="41" t="str">
        <f>IF('入力シート（肉用牛）'!$J$8&gt;$A12,'入力シート（肉用牛）'!$K$4,"-")</f>
        <v>-</v>
      </c>
      <c r="AB12" s="36" t="str">
        <f>IF('入力シート（肉用牛）'!$J$8&gt;$A12,AB11+AA12*30.4,"-")</f>
        <v>-</v>
      </c>
      <c r="AC12" s="36" t="str">
        <f t="shared" si="12"/>
        <v>-</v>
      </c>
      <c r="AD12" s="32" t="str">
        <f t="shared" si="13"/>
        <v>-</v>
      </c>
      <c r="AE12" s="28" t="str">
        <f t="shared" si="14"/>
        <v>-</v>
      </c>
      <c r="AG12">
        <v>10</v>
      </c>
      <c r="AH12" s="44" t="str">
        <f>IF('入力シート（肉用牛）'!$H$10&gt;=AG12,'入力シート（肉用牛）'!$K$10,"-")</f>
        <v>-</v>
      </c>
      <c r="AI12" s="31" t="str">
        <f>IF('入力シート（肉用牛）'!$H$10&gt;=AG12,AI11+AH12*30.4,"-")</f>
        <v>-</v>
      </c>
      <c r="AJ12" s="36" t="str">
        <f t="shared" si="15"/>
        <v>-</v>
      </c>
      <c r="AK12" s="31" t="str">
        <f t="shared" si="16"/>
        <v>-</v>
      </c>
      <c r="AL12" s="28" t="str">
        <f t="shared" si="17"/>
        <v>-</v>
      </c>
      <c r="AM12" s="44" t="str">
        <f>IF('入力シート（肉用牛）'!$H$10&gt;=AG12,'入力シート（肉用牛）'!$K$10,"-")</f>
        <v>-</v>
      </c>
      <c r="AN12" s="31" t="str">
        <f>IF('入力シート（肉用牛）'!$H$10&gt;=AG12,AN11+AM12*30.4,"-")</f>
        <v>-</v>
      </c>
      <c r="AO12" s="36" t="str">
        <f t="shared" si="18"/>
        <v>-</v>
      </c>
      <c r="AP12" s="31" t="str">
        <f t="shared" si="19"/>
        <v>-</v>
      </c>
      <c r="AQ12" s="28" t="str">
        <f t="shared" si="20"/>
        <v>-</v>
      </c>
      <c r="AR12" s="37"/>
      <c r="AS12" s="38"/>
      <c r="AT12" s="38"/>
      <c r="AU12" s="38"/>
      <c r="AV12" s="39"/>
      <c r="AW12" s="44" t="str">
        <f>IF('入力シート（肉用牛）'!$H$10&gt;=AG12,'入力シート（肉用牛）'!$K$10,"-")</f>
        <v>-</v>
      </c>
      <c r="AX12" s="31" t="str">
        <f>IF('入力シート（肉用牛）'!$H$10&gt;=AG12,AX11+AW12*30.4,"-")</f>
        <v>-</v>
      </c>
      <c r="AY12" s="36" t="str">
        <f t="shared" si="21"/>
        <v>-</v>
      </c>
      <c r="AZ12" s="31" t="str">
        <f t="shared" si="22"/>
        <v>-</v>
      </c>
      <c r="BA12" s="28" t="str">
        <f t="shared" si="23"/>
        <v>-</v>
      </c>
      <c r="BB12" s="44" t="str">
        <f>IF('入力シート（肉用牛）'!$H$10&gt;=AG12,'入力シート（肉用牛）'!$K$10,"-")</f>
        <v>-</v>
      </c>
      <c r="BC12" s="31" t="str">
        <f>IF('入力シート（肉用牛）'!$H$10&gt;=AG12,BC11+BB12*30.4,"-")</f>
        <v>-</v>
      </c>
      <c r="BD12" s="36" t="str">
        <f t="shared" si="24"/>
        <v>-</v>
      </c>
      <c r="BE12" s="31" t="str">
        <f t="shared" si="25"/>
        <v>-</v>
      </c>
      <c r="BF12" s="28" t="str">
        <f t="shared" si="26"/>
        <v>-</v>
      </c>
      <c r="BG12" s="44" t="str">
        <f>IF('入力シート（肉用牛）'!$H$10&gt;=AG12,'入力シート（肉用牛）'!$K$10,"-")</f>
        <v>-</v>
      </c>
      <c r="BH12" s="31" t="str">
        <f>IF('入力シート（肉用牛）'!$H$10&gt;=AG12,BH11+BG12*30.4,"-")</f>
        <v>-</v>
      </c>
      <c r="BI12" s="36" t="str">
        <f t="shared" si="27"/>
        <v>-</v>
      </c>
      <c r="BJ12" s="31" t="str">
        <f t="shared" si="28"/>
        <v>-</v>
      </c>
      <c r="BK12" s="28" t="str">
        <f t="shared" si="29"/>
        <v>-</v>
      </c>
    </row>
    <row r="13" spans="1:63">
      <c r="A13" s="27">
        <v>9</v>
      </c>
      <c r="B13" s="41" t="str">
        <f>IF('入力シート（肉用牛）'!$J$3&gt;$A13,'入力シート（肉用牛）'!$K$3,"-")</f>
        <v>-</v>
      </c>
      <c r="C13" s="36" t="str">
        <f>IF('入力シート（肉用牛）'!$J$3&gt;$A13,C12+B13*30.4,"-")</f>
        <v>-</v>
      </c>
      <c r="D13" s="36" t="str">
        <f t="shared" si="30"/>
        <v>-</v>
      </c>
      <c r="E13" s="32" t="str">
        <f t="shared" si="0"/>
        <v>-</v>
      </c>
      <c r="F13" s="28" t="str">
        <f t="shared" si="1"/>
        <v>-</v>
      </c>
      <c r="G13" s="41" t="str">
        <f>IF('入力シート（肉用牛）'!$J$4&gt;$A13,'入力シート（肉用牛）'!$K$4,"-")</f>
        <v>-</v>
      </c>
      <c r="H13" s="36" t="str">
        <f>IF('入力シート（肉用牛）'!$J$4&gt;$A13,H12+G13*30.4,"-")</f>
        <v>-</v>
      </c>
      <c r="I13" s="36" t="str">
        <f t="shared" si="31"/>
        <v>-</v>
      </c>
      <c r="J13" s="32" t="str">
        <f t="shared" si="2"/>
        <v>-</v>
      </c>
      <c r="K13" s="28" t="str">
        <f t="shared" si="3"/>
        <v>-</v>
      </c>
      <c r="L13" s="41" t="str">
        <f>IF('入力シート（肉用牛）'!$J$5&gt;$A13,'入力シート（肉用牛）'!$K$4,"-")</f>
        <v>-</v>
      </c>
      <c r="M13" s="36" t="str">
        <f>IF('入力シート（肉用牛）'!$J$5&gt;$A13,M12+L13*30.4,"-")</f>
        <v>-</v>
      </c>
      <c r="N13" s="36" t="str">
        <f t="shared" si="32"/>
        <v>-</v>
      </c>
      <c r="O13" s="32" t="str">
        <f t="shared" si="4"/>
        <v>-</v>
      </c>
      <c r="P13" s="28" t="str">
        <f t="shared" si="5"/>
        <v>-</v>
      </c>
      <c r="Q13" s="41" t="str">
        <f>IF('入力シート（肉用牛）'!$J$6&gt;$A13,'入力シート（肉用牛）'!$K$4,"-")</f>
        <v>-</v>
      </c>
      <c r="R13" s="36" t="str">
        <f>IF('入力シート（肉用牛）'!$J$6&gt;$A13,R12+Q13*30.4,"-")</f>
        <v>-</v>
      </c>
      <c r="S13" s="36" t="str">
        <f t="shared" si="6"/>
        <v>-</v>
      </c>
      <c r="T13" s="32" t="str">
        <f t="shared" si="7"/>
        <v>-</v>
      </c>
      <c r="U13" s="28" t="str">
        <f t="shared" si="8"/>
        <v>-</v>
      </c>
      <c r="V13" s="41" t="str">
        <f>IF('入力シート（肉用牛）'!$J$7&gt;$A13,'入力シート（肉用牛）'!$K$4,"-")</f>
        <v>-</v>
      </c>
      <c r="W13" s="36" t="str">
        <f>IF('入力シート（肉用牛）'!$J$7&gt;$A13,W12+V13*30.4,"-")</f>
        <v>-</v>
      </c>
      <c r="X13" s="36" t="str">
        <f t="shared" si="9"/>
        <v>-</v>
      </c>
      <c r="Y13" s="32" t="str">
        <f t="shared" si="10"/>
        <v>-</v>
      </c>
      <c r="Z13" s="28" t="str">
        <f t="shared" si="11"/>
        <v>-</v>
      </c>
      <c r="AA13" s="41" t="str">
        <f>IF('入力シート（肉用牛）'!$J$8&gt;$A13,'入力シート（肉用牛）'!$K$4,"-")</f>
        <v>-</v>
      </c>
      <c r="AB13" s="36" t="str">
        <f>IF('入力シート（肉用牛）'!$J$8&gt;$A13,AB12+AA13*30.4,"-")</f>
        <v>-</v>
      </c>
      <c r="AC13" s="36" t="str">
        <f t="shared" si="12"/>
        <v>-</v>
      </c>
      <c r="AD13" s="32" t="str">
        <f t="shared" si="13"/>
        <v>-</v>
      </c>
      <c r="AE13" s="28" t="str">
        <f t="shared" si="14"/>
        <v>-</v>
      </c>
      <c r="AG13">
        <v>11</v>
      </c>
      <c r="AH13" s="44" t="str">
        <f>IF('入力シート（肉用牛）'!$H$10&gt;=AG13,'入力シート（肉用牛）'!$K$10,"-")</f>
        <v>-</v>
      </c>
      <c r="AI13" s="31" t="str">
        <f>IF('入力シート（肉用牛）'!$H$10&gt;=AG13,AI12+AH13*30.4,"-")</f>
        <v>-</v>
      </c>
      <c r="AJ13" s="36" t="str">
        <f t="shared" si="15"/>
        <v>-</v>
      </c>
      <c r="AK13" s="31" t="str">
        <f t="shared" si="16"/>
        <v>-</v>
      </c>
      <c r="AL13" s="28" t="str">
        <f t="shared" si="17"/>
        <v>-</v>
      </c>
      <c r="AM13" s="44" t="str">
        <f>IF('入力シート（肉用牛）'!$H$10&gt;=AG13,'入力シート（肉用牛）'!$K$10,"-")</f>
        <v>-</v>
      </c>
      <c r="AN13" s="31" t="str">
        <f>IF('入力シート（肉用牛）'!$H$10&gt;=AG13,AN12+AM13*30.4,"-")</f>
        <v>-</v>
      </c>
      <c r="AO13" s="36" t="str">
        <f t="shared" si="18"/>
        <v>-</v>
      </c>
      <c r="AP13" s="31" t="str">
        <f t="shared" si="19"/>
        <v>-</v>
      </c>
      <c r="AQ13" s="28" t="str">
        <f t="shared" si="20"/>
        <v>-</v>
      </c>
      <c r="AR13" s="37"/>
      <c r="AS13" s="38"/>
      <c r="AT13" s="38"/>
      <c r="AU13" s="38"/>
      <c r="AV13" s="39"/>
      <c r="AW13" s="44" t="str">
        <f>IF('入力シート（肉用牛）'!$H$10&gt;=AG13,'入力シート（肉用牛）'!$K$10,"-")</f>
        <v>-</v>
      </c>
      <c r="AX13" s="31" t="str">
        <f>IF('入力シート（肉用牛）'!$H$10&gt;=AG13,AX12+AW13*30.4,"-")</f>
        <v>-</v>
      </c>
      <c r="AY13" s="36" t="str">
        <f t="shared" si="21"/>
        <v>-</v>
      </c>
      <c r="AZ13" s="31" t="str">
        <f t="shared" si="22"/>
        <v>-</v>
      </c>
      <c r="BA13" s="28" t="str">
        <f t="shared" si="23"/>
        <v>-</v>
      </c>
      <c r="BB13" s="44" t="str">
        <f>IF('入力シート（肉用牛）'!$H$10&gt;=AG13,'入力シート（肉用牛）'!$K$10,"-")</f>
        <v>-</v>
      </c>
      <c r="BC13" s="31" t="str">
        <f>IF('入力シート（肉用牛）'!$H$10&gt;=AG13,BC12+BB13*30.4,"-")</f>
        <v>-</v>
      </c>
      <c r="BD13" s="36" t="str">
        <f t="shared" si="24"/>
        <v>-</v>
      </c>
      <c r="BE13" s="31" t="str">
        <f t="shared" si="25"/>
        <v>-</v>
      </c>
      <c r="BF13" s="28" t="str">
        <f t="shared" si="26"/>
        <v>-</v>
      </c>
      <c r="BG13" s="44" t="str">
        <f>IF('入力シート（肉用牛）'!$H$10&gt;=AG13,'入力シート（肉用牛）'!$K$10,"-")</f>
        <v>-</v>
      </c>
      <c r="BH13" s="31" t="str">
        <f>IF('入力シート（肉用牛）'!$H$10&gt;=AG13,BH12+BG13*30.4,"-")</f>
        <v>-</v>
      </c>
      <c r="BI13" s="36" t="str">
        <f t="shared" si="27"/>
        <v>-</v>
      </c>
      <c r="BJ13" s="31" t="str">
        <f t="shared" si="28"/>
        <v>-</v>
      </c>
      <c r="BK13" s="28" t="str">
        <f t="shared" si="29"/>
        <v>-</v>
      </c>
    </row>
    <row r="14" spans="1:63">
      <c r="A14" s="27">
        <v>10</v>
      </c>
      <c r="B14" s="41" t="str">
        <f>IF('入力シート（肉用牛）'!$J$3&gt;$A14,'入力シート（肉用牛）'!$K$3,"-")</f>
        <v>-</v>
      </c>
      <c r="C14" s="36" t="str">
        <f>IF('入力シート（肉用牛）'!$J$3&gt;$A14,C13+B14*30.4,"-")</f>
        <v>-</v>
      </c>
      <c r="D14" s="36" t="str">
        <f t="shared" si="30"/>
        <v>-</v>
      </c>
      <c r="E14" s="32" t="str">
        <f t="shared" si="0"/>
        <v>-</v>
      </c>
      <c r="F14" s="28" t="str">
        <f t="shared" si="1"/>
        <v>-</v>
      </c>
      <c r="G14" s="41" t="str">
        <f>IF('入力シート（肉用牛）'!$J$4&gt;$A14,'入力シート（肉用牛）'!$K$4,"-")</f>
        <v>-</v>
      </c>
      <c r="H14" s="36" t="str">
        <f>IF('入力シート（肉用牛）'!$J$4&gt;$A14,H13+G14*30.4,"-")</f>
        <v>-</v>
      </c>
      <c r="I14" s="36" t="str">
        <f t="shared" si="31"/>
        <v>-</v>
      </c>
      <c r="J14" s="32" t="str">
        <f t="shared" si="2"/>
        <v>-</v>
      </c>
      <c r="K14" s="28" t="str">
        <f t="shared" si="3"/>
        <v>-</v>
      </c>
      <c r="L14" s="41" t="str">
        <f>IF('入力シート（肉用牛）'!$J$5&gt;$A14,'入力シート（肉用牛）'!$K$4,"-")</f>
        <v>-</v>
      </c>
      <c r="M14" s="36" t="str">
        <f>IF('入力シート（肉用牛）'!$J$5&gt;$A14,M13+L14*30.4,"-")</f>
        <v>-</v>
      </c>
      <c r="N14" s="36" t="str">
        <f t="shared" si="32"/>
        <v>-</v>
      </c>
      <c r="O14" s="32" t="str">
        <f t="shared" si="4"/>
        <v>-</v>
      </c>
      <c r="P14" s="28" t="str">
        <f t="shared" si="5"/>
        <v>-</v>
      </c>
      <c r="Q14" s="41" t="str">
        <f>IF('入力シート（肉用牛）'!$J$6&gt;$A14,'入力シート（肉用牛）'!$K$4,"-")</f>
        <v>-</v>
      </c>
      <c r="R14" s="36" t="str">
        <f>IF('入力シート（肉用牛）'!$J$6&gt;$A14,R13+Q14*30.4,"-")</f>
        <v>-</v>
      </c>
      <c r="S14" s="36" t="str">
        <f t="shared" si="6"/>
        <v>-</v>
      </c>
      <c r="T14" s="32" t="str">
        <f t="shared" si="7"/>
        <v>-</v>
      </c>
      <c r="U14" s="28" t="str">
        <f t="shared" si="8"/>
        <v>-</v>
      </c>
      <c r="V14" s="41" t="str">
        <f>IF('入力シート（肉用牛）'!$J$7&gt;$A14,'入力シート（肉用牛）'!$K$4,"-")</f>
        <v>-</v>
      </c>
      <c r="W14" s="36" t="str">
        <f>IF('入力シート（肉用牛）'!$J$7&gt;$A14,W13+V14*30.4,"-")</f>
        <v>-</v>
      </c>
      <c r="X14" s="36" t="str">
        <f t="shared" si="9"/>
        <v>-</v>
      </c>
      <c r="Y14" s="32" t="str">
        <f t="shared" si="10"/>
        <v>-</v>
      </c>
      <c r="Z14" s="28" t="str">
        <f t="shared" si="11"/>
        <v>-</v>
      </c>
      <c r="AA14" s="41" t="str">
        <f>IF('入力シート（肉用牛）'!$J$8&gt;$A14,'入力シート（肉用牛）'!$K$4,"-")</f>
        <v>-</v>
      </c>
      <c r="AB14" s="36" t="str">
        <f>IF('入力シート（肉用牛）'!$J$8&gt;$A14,AB13+AA14*30.4,"-")</f>
        <v>-</v>
      </c>
      <c r="AC14" s="36" t="str">
        <f t="shared" si="12"/>
        <v>-</v>
      </c>
      <c r="AD14" s="32" t="str">
        <f t="shared" si="13"/>
        <v>-</v>
      </c>
      <c r="AE14" s="28" t="str">
        <f t="shared" si="14"/>
        <v>-</v>
      </c>
      <c r="AG14">
        <v>12</v>
      </c>
      <c r="AH14" s="44" t="str">
        <f>IF('入力シート（肉用牛）'!$H$10&gt;=AG14,'入力シート（肉用牛）'!$K$10,"-")</f>
        <v>-</v>
      </c>
      <c r="AI14" s="31" t="str">
        <f>IF('入力シート（肉用牛）'!$H$10&gt;=AG14,AI13+AH14*30.4,"-")</f>
        <v>-</v>
      </c>
      <c r="AJ14" s="36" t="str">
        <f t="shared" si="15"/>
        <v>-</v>
      </c>
      <c r="AK14" s="31" t="str">
        <f t="shared" si="16"/>
        <v>-</v>
      </c>
      <c r="AL14" s="28" t="str">
        <f t="shared" si="17"/>
        <v>-</v>
      </c>
      <c r="AM14" s="44" t="str">
        <f>IF('入力シート（肉用牛）'!$H$10&gt;=AG14,'入力シート（肉用牛）'!$K$10,"-")</f>
        <v>-</v>
      </c>
      <c r="AN14" s="31" t="str">
        <f>IF('入力シート（肉用牛）'!$H$10&gt;=AG14,AN13+AM14*30.4,"-")</f>
        <v>-</v>
      </c>
      <c r="AO14" s="36" t="str">
        <f t="shared" si="18"/>
        <v>-</v>
      </c>
      <c r="AP14" s="31" t="str">
        <f t="shared" si="19"/>
        <v>-</v>
      </c>
      <c r="AQ14" s="28" t="str">
        <f t="shared" si="20"/>
        <v>-</v>
      </c>
      <c r="AR14" s="32">
        <v>0.6</v>
      </c>
      <c r="AS14" s="31">
        <v>243.69600000000005</v>
      </c>
      <c r="AT14" s="31">
        <f>AVERAGE(AS14:AS15)</f>
        <v>252.81600000000003</v>
      </c>
      <c r="AU14" s="31">
        <f>(0.1067*AT14^0.75+(0.0639*AT14^0.75*AR14)/(0.78*(0.4213+0.1491*AR14)+0.006))/((0.4213+0.1491*AR14)*4.4)</f>
        <v>5.6849663657292533</v>
      </c>
      <c r="AV14" s="28">
        <f>-17.766+42.793*AU14-0.849*AU14^2</f>
        <v>198.07206833867946</v>
      </c>
      <c r="AW14" s="44" t="str">
        <f>IF('入力シート（肉用牛）'!$H$10&gt;=AG14,'入力シート（肉用牛）'!$K$10,"-")</f>
        <v>-</v>
      </c>
      <c r="AX14" s="31" t="str">
        <f>IF('入力シート（肉用牛）'!$H$10&gt;=AG14,AX13+AW14*30.4,"-")</f>
        <v>-</v>
      </c>
      <c r="AY14" s="36" t="str">
        <f t="shared" si="21"/>
        <v>-</v>
      </c>
      <c r="AZ14" s="31" t="str">
        <f t="shared" si="22"/>
        <v>-</v>
      </c>
      <c r="BA14" s="28" t="str">
        <f t="shared" si="23"/>
        <v>-</v>
      </c>
      <c r="BB14" s="44" t="str">
        <f>IF('入力シート（肉用牛）'!$H$10&gt;=AG14,'入力シート（肉用牛）'!$K$10,"-")</f>
        <v>-</v>
      </c>
      <c r="BC14" s="31" t="str">
        <f>IF('入力シート（肉用牛）'!$H$10&gt;=AG14,BC13+BB14*30.4,"-")</f>
        <v>-</v>
      </c>
      <c r="BD14" s="36" t="str">
        <f t="shared" si="24"/>
        <v>-</v>
      </c>
      <c r="BE14" s="31" t="str">
        <f t="shared" si="25"/>
        <v>-</v>
      </c>
      <c r="BF14" s="28" t="str">
        <f t="shared" si="26"/>
        <v>-</v>
      </c>
      <c r="BG14" s="44" t="str">
        <f>IF('入力シート（肉用牛）'!$H$10&gt;=AG14,'入力シート（肉用牛）'!$K$10,"-")</f>
        <v>-</v>
      </c>
      <c r="BH14" s="31" t="str">
        <f>IF('入力シート（肉用牛）'!$H$10&gt;=AG14,BH13+BG14*30.4,"-")</f>
        <v>-</v>
      </c>
      <c r="BI14" s="36" t="str">
        <f t="shared" si="27"/>
        <v>-</v>
      </c>
      <c r="BJ14" s="31" t="str">
        <f t="shared" si="28"/>
        <v>-</v>
      </c>
      <c r="BK14" s="28" t="str">
        <f t="shared" si="29"/>
        <v>-</v>
      </c>
    </row>
    <row r="15" spans="1:63">
      <c r="A15" s="27">
        <v>11</v>
      </c>
      <c r="B15" s="41" t="str">
        <f>IF('入力シート（肉用牛）'!$J$3&gt;$A15,'入力シート（肉用牛）'!$K$3,"-")</f>
        <v>-</v>
      </c>
      <c r="C15" s="36" t="str">
        <f>IF('入力シート（肉用牛）'!$J$3&gt;$A15,C14+B15*30.4,"-")</f>
        <v>-</v>
      </c>
      <c r="D15" s="36" t="str">
        <f t="shared" si="30"/>
        <v>-</v>
      </c>
      <c r="E15" s="32" t="str">
        <f t="shared" si="0"/>
        <v>-</v>
      </c>
      <c r="F15" s="28" t="str">
        <f t="shared" si="1"/>
        <v>-</v>
      </c>
      <c r="G15" s="41" t="str">
        <f>IF('入力シート（肉用牛）'!$J$4&gt;$A15,'入力シート（肉用牛）'!$K$4,"-")</f>
        <v>-</v>
      </c>
      <c r="H15" s="36" t="str">
        <f>IF('入力シート（肉用牛）'!$J$4&gt;$A15,H14+G15*30.4,"-")</f>
        <v>-</v>
      </c>
      <c r="I15" s="36" t="str">
        <f t="shared" si="31"/>
        <v>-</v>
      </c>
      <c r="J15" s="32" t="str">
        <f t="shared" si="2"/>
        <v>-</v>
      </c>
      <c r="K15" s="28" t="str">
        <f t="shared" si="3"/>
        <v>-</v>
      </c>
      <c r="L15" s="41" t="str">
        <f>IF('入力シート（肉用牛）'!$J$5&gt;$A15,'入力シート（肉用牛）'!$K$4,"-")</f>
        <v>-</v>
      </c>
      <c r="M15" s="36" t="str">
        <f>IF('入力シート（肉用牛）'!$J$5&gt;$A15,M14+L15*30.4,"-")</f>
        <v>-</v>
      </c>
      <c r="N15" s="36" t="str">
        <f t="shared" si="32"/>
        <v>-</v>
      </c>
      <c r="O15" s="32" t="str">
        <f t="shared" si="4"/>
        <v>-</v>
      </c>
      <c r="P15" s="28" t="str">
        <f t="shared" si="5"/>
        <v>-</v>
      </c>
      <c r="Q15" s="41" t="str">
        <f>IF('入力シート（肉用牛）'!$J$6&gt;$A15,'入力シート（肉用牛）'!$K$4,"-")</f>
        <v>-</v>
      </c>
      <c r="R15" s="36" t="str">
        <f>IF('入力シート（肉用牛）'!$J$6&gt;$A15,R14+Q15*30.4,"-")</f>
        <v>-</v>
      </c>
      <c r="S15" s="36" t="str">
        <f t="shared" si="6"/>
        <v>-</v>
      </c>
      <c r="T15" s="32" t="str">
        <f t="shared" si="7"/>
        <v>-</v>
      </c>
      <c r="U15" s="28" t="str">
        <f t="shared" si="8"/>
        <v>-</v>
      </c>
      <c r="V15" s="41" t="str">
        <f>IF('入力シート（肉用牛）'!$J$7&gt;$A15,'入力シート（肉用牛）'!$K$4,"-")</f>
        <v>-</v>
      </c>
      <c r="W15" s="36" t="str">
        <f>IF('入力シート（肉用牛）'!$J$7&gt;$A15,W14+V15*30.4,"-")</f>
        <v>-</v>
      </c>
      <c r="X15" s="36" t="str">
        <f t="shared" si="9"/>
        <v>-</v>
      </c>
      <c r="Y15" s="32" t="str">
        <f t="shared" si="10"/>
        <v>-</v>
      </c>
      <c r="Z15" s="28" t="str">
        <f t="shared" si="11"/>
        <v>-</v>
      </c>
      <c r="AA15" s="41" t="str">
        <f>IF('入力シート（肉用牛）'!$J$8&gt;$A15,'入力シート（肉用牛）'!$K$4,"-")</f>
        <v>-</v>
      </c>
      <c r="AB15" s="36" t="str">
        <f>IF('入力シート（肉用牛）'!$J$8&gt;$A15,AB14+AA15*30.4,"-")</f>
        <v>-</v>
      </c>
      <c r="AC15" s="36" t="str">
        <f t="shared" si="12"/>
        <v>-</v>
      </c>
      <c r="AD15" s="32" t="str">
        <f t="shared" si="13"/>
        <v>-</v>
      </c>
      <c r="AE15" s="28" t="str">
        <f t="shared" si="14"/>
        <v>-</v>
      </c>
      <c r="AG15">
        <v>13</v>
      </c>
      <c r="AH15" s="44" t="str">
        <f>IF('入力シート（肉用牛）'!$H$10&gt;=AG15,'入力シート（肉用牛）'!$K$10,"-")</f>
        <v>-</v>
      </c>
      <c r="AI15" s="31" t="str">
        <f>IF('入力シート（肉用牛）'!$H$10&gt;=AG15,AI14+AH15*30.4,"-")</f>
        <v>-</v>
      </c>
      <c r="AJ15" s="36" t="str">
        <f t="shared" si="15"/>
        <v>-</v>
      </c>
      <c r="AK15" s="31" t="str">
        <f t="shared" si="16"/>
        <v>-</v>
      </c>
      <c r="AL15" s="28" t="str">
        <f t="shared" si="17"/>
        <v>-</v>
      </c>
      <c r="AM15" s="44" t="str">
        <f>IF('入力シート（肉用牛）'!$H$10&gt;=AG15,'入力シート（肉用牛）'!$K$10,"-")</f>
        <v>-</v>
      </c>
      <c r="AN15" s="31" t="str">
        <f>IF('入力シート（肉用牛）'!$H$10&gt;=AG15,AN14+AM15*30.4,"-")</f>
        <v>-</v>
      </c>
      <c r="AO15" s="36" t="str">
        <f t="shared" si="18"/>
        <v>-</v>
      </c>
      <c r="AP15" s="31" t="str">
        <f t="shared" si="19"/>
        <v>-</v>
      </c>
      <c r="AQ15" s="28" t="str">
        <f t="shared" si="20"/>
        <v>-</v>
      </c>
      <c r="AR15" s="32">
        <v>0.6</v>
      </c>
      <c r="AS15" s="31">
        <f>AS14+AR15*30.4</f>
        <v>261.93600000000004</v>
      </c>
      <c r="AT15" s="31">
        <f>AVERAGE(AS15:AS16)</f>
        <v>271.05600000000004</v>
      </c>
      <c r="AU15" s="31">
        <f t="shared" ref="AU15:AU47" si="33">(0.1067*AT15^0.75+(0.0639*AT15^0.75*AR15)/(0.78*(0.4213+0.1491*AR15)+0.006))/((0.4213+0.1491*AR15)*4.4)</f>
        <v>5.9898886851577808</v>
      </c>
      <c r="AV15" s="28">
        <f t="shared" ref="AV15:AV68" si="34">-17.766+42.793*AU15-0.849*AU15^2</f>
        <v>208.09823377892349</v>
      </c>
      <c r="AW15" s="44" t="str">
        <f>IF('入力シート（肉用牛）'!$H$10&gt;=AG15,'入力シート（肉用牛）'!$K$10,"-")</f>
        <v>-</v>
      </c>
      <c r="AX15" s="31" t="str">
        <f>IF('入力シート（肉用牛）'!$H$10&gt;=AG15,AX14+AW15*30.4,"-")</f>
        <v>-</v>
      </c>
      <c r="AY15" s="36" t="str">
        <f t="shared" si="21"/>
        <v>-</v>
      </c>
      <c r="AZ15" s="31" t="str">
        <f t="shared" si="22"/>
        <v>-</v>
      </c>
      <c r="BA15" s="28" t="str">
        <f t="shared" si="23"/>
        <v>-</v>
      </c>
      <c r="BB15" s="44" t="str">
        <f>IF('入力シート（肉用牛）'!$H$10&gt;=AG15,'入力シート（肉用牛）'!$K$10,"-")</f>
        <v>-</v>
      </c>
      <c r="BC15" s="31" t="str">
        <f>IF('入力シート（肉用牛）'!$H$10&gt;=AG15,BC14+BB15*30.4,"-")</f>
        <v>-</v>
      </c>
      <c r="BD15" s="36" t="str">
        <f t="shared" si="24"/>
        <v>-</v>
      </c>
      <c r="BE15" s="31" t="str">
        <f t="shared" si="25"/>
        <v>-</v>
      </c>
      <c r="BF15" s="28" t="str">
        <f t="shared" si="26"/>
        <v>-</v>
      </c>
      <c r="BG15" s="44" t="str">
        <f>IF('入力シート（肉用牛）'!$H$10&gt;=AG15,'入力シート（肉用牛）'!$K$10,"-")</f>
        <v>-</v>
      </c>
      <c r="BH15" s="31" t="str">
        <f>IF('入力シート（肉用牛）'!$H$10&gt;=AG15,BH14+BG15*30.4,"-")</f>
        <v>-</v>
      </c>
      <c r="BI15" s="36" t="str">
        <f t="shared" si="27"/>
        <v>-</v>
      </c>
      <c r="BJ15" s="31" t="str">
        <f t="shared" si="28"/>
        <v>-</v>
      </c>
      <c r="BK15" s="28" t="str">
        <f t="shared" si="29"/>
        <v>-</v>
      </c>
    </row>
    <row r="16" spans="1:63">
      <c r="A16" s="27">
        <v>12</v>
      </c>
      <c r="B16" s="41" t="str">
        <f>IF('入力シート（肉用牛）'!$J$3&gt;$A16,'入力シート（肉用牛）'!$K$3,"-")</f>
        <v>-</v>
      </c>
      <c r="C16" s="36" t="str">
        <f>IF('入力シート（肉用牛）'!$J$3&gt;$A16,C15+B16*30.4,"-")</f>
        <v>-</v>
      </c>
      <c r="D16" s="36" t="str">
        <f t="shared" si="30"/>
        <v>-</v>
      </c>
      <c r="E16" s="32" t="str">
        <f t="shared" si="0"/>
        <v>-</v>
      </c>
      <c r="F16" s="28" t="str">
        <f t="shared" si="1"/>
        <v>-</v>
      </c>
      <c r="G16" s="41" t="str">
        <f>IF('入力シート（肉用牛）'!$J$4&gt;$A16,'入力シート（肉用牛）'!$K$4,"-")</f>
        <v>-</v>
      </c>
      <c r="H16" s="36" t="str">
        <f>IF('入力シート（肉用牛）'!$J$4&gt;$A16,H15+G16*30.4,"-")</f>
        <v>-</v>
      </c>
      <c r="I16" s="36" t="str">
        <f t="shared" si="31"/>
        <v>-</v>
      </c>
      <c r="J16" s="32" t="str">
        <f t="shared" si="2"/>
        <v>-</v>
      </c>
      <c r="K16" s="28" t="str">
        <f t="shared" si="3"/>
        <v>-</v>
      </c>
      <c r="L16" s="41" t="str">
        <f>IF('入力シート（肉用牛）'!$J$5&gt;$A16,'入力シート（肉用牛）'!$K$4,"-")</f>
        <v>-</v>
      </c>
      <c r="M16" s="36" t="str">
        <f>IF('入力シート（肉用牛）'!$J$5&gt;$A16,M15+L16*30.4,"-")</f>
        <v>-</v>
      </c>
      <c r="N16" s="36" t="str">
        <f t="shared" si="32"/>
        <v>-</v>
      </c>
      <c r="O16" s="32" t="str">
        <f t="shared" si="4"/>
        <v>-</v>
      </c>
      <c r="P16" s="28" t="str">
        <f t="shared" si="5"/>
        <v>-</v>
      </c>
      <c r="Q16" s="41" t="str">
        <f>IF('入力シート（肉用牛）'!$J$6&gt;$A16,'入力シート（肉用牛）'!$K$4,"-")</f>
        <v>-</v>
      </c>
      <c r="R16" s="36" t="str">
        <f>IF('入力シート（肉用牛）'!$J$6&gt;$A16,R15+Q16*30.4,"-")</f>
        <v>-</v>
      </c>
      <c r="S16" s="36" t="str">
        <f t="shared" si="6"/>
        <v>-</v>
      </c>
      <c r="T16" s="32" t="str">
        <f t="shared" si="7"/>
        <v>-</v>
      </c>
      <c r="U16" s="28" t="str">
        <f t="shared" si="8"/>
        <v>-</v>
      </c>
      <c r="V16" s="41" t="str">
        <f>IF('入力シート（肉用牛）'!$J$7&gt;$A16,'入力シート（肉用牛）'!$K$4,"-")</f>
        <v>-</v>
      </c>
      <c r="W16" s="36" t="str">
        <f>IF('入力シート（肉用牛）'!$J$7&gt;$A16,W15+V16*30.4,"-")</f>
        <v>-</v>
      </c>
      <c r="X16" s="36" t="str">
        <f t="shared" si="9"/>
        <v>-</v>
      </c>
      <c r="Y16" s="32" t="str">
        <f t="shared" si="10"/>
        <v>-</v>
      </c>
      <c r="Z16" s="28" t="str">
        <f t="shared" si="11"/>
        <v>-</v>
      </c>
      <c r="AA16" s="41" t="str">
        <f>IF('入力シート（肉用牛）'!$J$8&gt;$A16,'入力シート（肉用牛）'!$K$4,"-")</f>
        <v>-</v>
      </c>
      <c r="AB16" s="36" t="str">
        <f>IF('入力シート（肉用牛）'!$J$8&gt;$A16,AB15+AA16*30.4,"-")</f>
        <v>-</v>
      </c>
      <c r="AC16" s="36" t="str">
        <f t="shared" si="12"/>
        <v>-</v>
      </c>
      <c r="AD16" s="32" t="str">
        <f t="shared" si="13"/>
        <v>-</v>
      </c>
      <c r="AE16" s="28" t="str">
        <f t="shared" si="14"/>
        <v>-</v>
      </c>
      <c r="AG16">
        <v>14</v>
      </c>
      <c r="AH16" s="44" t="str">
        <f>IF('入力シート（肉用牛）'!$H$10&gt;=AG16,'入力シート（肉用牛）'!$K$10,"-")</f>
        <v>-</v>
      </c>
      <c r="AI16" s="31" t="str">
        <f>IF('入力シート（肉用牛）'!$H$10&gt;=AG16,AI15+AH16*30.4,"-")</f>
        <v>-</v>
      </c>
      <c r="AJ16" s="36" t="str">
        <f t="shared" si="15"/>
        <v>-</v>
      </c>
      <c r="AK16" s="31" t="str">
        <f t="shared" si="16"/>
        <v>-</v>
      </c>
      <c r="AL16" s="28" t="str">
        <f t="shared" si="17"/>
        <v>-</v>
      </c>
      <c r="AM16" s="44" t="str">
        <f>IF('入力シート（肉用牛）'!$H$10&gt;=AG16,'入力シート（肉用牛）'!$K$10,"-")</f>
        <v>-</v>
      </c>
      <c r="AN16" s="31" t="str">
        <f>IF('入力シート（肉用牛）'!$H$10&gt;=AG16,AN15+AM16*30.4,"-")</f>
        <v>-</v>
      </c>
      <c r="AO16" s="36" t="str">
        <f t="shared" si="18"/>
        <v>-</v>
      </c>
      <c r="AP16" s="31" t="str">
        <f t="shared" si="19"/>
        <v>-</v>
      </c>
      <c r="AQ16" s="28" t="str">
        <f t="shared" si="20"/>
        <v>-</v>
      </c>
      <c r="AR16" s="32">
        <v>0.6</v>
      </c>
      <c r="AS16" s="31">
        <f t="shared" ref="AS16:AS79" si="35">AS15+AR16*30.4</f>
        <v>280.17600000000004</v>
      </c>
      <c r="AT16" s="31">
        <f t="shared" ref="AT16:AT68" si="36">AVERAGE(AS16:AS17)</f>
        <v>289.29600000000005</v>
      </c>
      <c r="AU16" s="31">
        <f t="shared" si="33"/>
        <v>6.2897198852002907</v>
      </c>
      <c r="AV16" s="28">
        <f t="shared" si="34"/>
        <v>217.80305382446895</v>
      </c>
      <c r="AW16" s="44" t="str">
        <f>IF('入力シート（肉用牛）'!$H$10&gt;=AG16,'入力シート（肉用牛）'!$K$10,"-")</f>
        <v>-</v>
      </c>
      <c r="AX16" s="31" t="str">
        <f>IF('入力シート（肉用牛）'!$H$10&gt;=AG16,AX15+AW16*30.4,"-")</f>
        <v>-</v>
      </c>
      <c r="AY16" s="36" t="str">
        <f t="shared" si="21"/>
        <v>-</v>
      </c>
      <c r="AZ16" s="31" t="str">
        <f t="shared" si="22"/>
        <v>-</v>
      </c>
      <c r="BA16" s="28" t="str">
        <f t="shared" si="23"/>
        <v>-</v>
      </c>
      <c r="BB16" s="44" t="str">
        <f>IF('入力シート（肉用牛）'!$H$10&gt;=AG16,'入力シート（肉用牛）'!$K$10,"-")</f>
        <v>-</v>
      </c>
      <c r="BC16" s="31" t="str">
        <f>IF('入力シート（肉用牛）'!$H$10&gt;=AG16,BC15+BB16*30.4,"-")</f>
        <v>-</v>
      </c>
      <c r="BD16" s="36" t="str">
        <f t="shared" si="24"/>
        <v>-</v>
      </c>
      <c r="BE16" s="31" t="str">
        <f t="shared" si="25"/>
        <v>-</v>
      </c>
      <c r="BF16" s="28" t="str">
        <f t="shared" si="26"/>
        <v>-</v>
      </c>
      <c r="BG16" s="44" t="str">
        <f>IF('入力シート（肉用牛）'!$H$10&gt;=AG16,'入力シート（肉用牛）'!$K$10,"-")</f>
        <v>-</v>
      </c>
      <c r="BH16" s="31" t="str">
        <f>IF('入力シート（肉用牛）'!$H$10&gt;=AG16,BH15+BG16*30.4,"-")</f>
        <v>-</v>
      </c>
      <c r="BI16" s="36" t="str">
        <f t="shared" si="27"/>
        <v>-</v>
      </c>
      <c r="BJ16" s="31" t="str">
        <f t="shared" si="28"/>
        <v>-</v>
      </c>
      <c r="BK16" s="28" t="str">
        <f t="shared" si="29"/>
        <v>-</v>
      </c>
    </row>
    <row r="17" spans="1:63">
      <c r="A17" s="27">
        <v>13</v>
      </c>
      <c r="B17" s="41" t="str">
        <f>IF('入力シート（肉用牛）'!$J$3&gt;$A17,'入力シート（肉用牛）'!$K$3,"-")</f>
        <v>-</v>
      </c>
      <c r="C17" s="36" t="str">
        <f>IF('入力シート（肉用牛）'!$J$3&gt;$A17,C16+B17*30.4,"-")</f>
        <v>-</v>
      </c>
      <c r="D17" s="36" t="str">
        <f t="shared" si="30"/>
        <v>-</v>
      </c>
      <c r="E17" s="32" t="str">
        <f t="shared" si="0"/>
        <v>-</v>
      </c>
      <c r="F17" s="28" t="str">
        <f t="shared" si="1"/>
        <v>-</v>
      </c>
      <c r="G17" s="41" t="str">
        <f>IF('入力シート（肉用牛）'!$J$4&gt;$A17,'入力シート（肉用牛）'!$K$4,"-")</f>
        <v>-</v>
      </c>
      <c r="H17" s="36" t="str">
        <f>IF('入力シート（肉用牛）'!$J$4&gt;$A17,H16+G17*30.4,"-")</f>
        <v>-</v>
      </c>
      <c r="I17" s="36" t="str">
        <f t="shared" si="31"/>
        <v>-</v>
      </c>
      <c r="J17" s="32" t="str">
        <f t="shared" si="2"/>
        <v>-</v>
      </c>
      <c r="K17" s="28" t="str">
        <f t="shared" si="3"/>
        <v>-</v>
      </c>
      <c r="L17" s="41" t="str">
        <f>IF('入力シート（肉用牛）'!$J$5&gt;$A17,'入力シート（肉用牛）'!$K$4,"-")</f>
        <v>-</v>
      </c>
      <c r="M17" s="36" t="str">
        <f>IF('入力シート（肉用牛）'!$J$5&gt;$A17,M16+L17*30.4,"-")</f>
        <v>-</v>
      </c>
      <c r="N17" s="36" t="str">
        <f t="shared" si="32"/>
        <v>-</v>
      </c>
      <c r="O17" s="32" t="str">
        <f t="shared" si="4"/>
        <v>-</v>
      </c>
      <c r="P17" s="28" t="str">
        <f t="shared" si="5"/>
        <v>-</v>
      </c>
      <c r="Q17" s="41" t="str">
        <f>IF('入力シート（肉用牛）'!$J$6&gt;$A17,'入力シート（肉用牛）'!$K$4,"-")</f>
        <v>-</v>
      </c>
      <c r="R17" s="36" t="str">
        <f>IF('入力シート（肉用牛）'!$J$6&gt;$A17,R16+Q17*30.4,"-")</f>
        <v>-</v>
      </c>
      <c r="S17" s="36" t="str">
        <f t="shared" si="6"/>
        <v>-</v>
      </c>
      <c r="T17" s="32" t="str">
        <f t="shared" si="7"/>
        <v>-</v>
      </c>
      <c r="U17" s="28" t="str">
        <f t="shared" si="8"/>
        <v>-</v>
      </c>
      <c r="V17" s="41" t="str">
        <f>IF('入力シート（肉用牛）'!$J$7&gt;$A17,'入力シート（肉用牛）'!$K$4,"-")</f>
        <v>-</v>
      </c>
      <c r="W17" s="36" t="str">
        <f>IF('入力シート（肉用牛）'!$J$7&gt;$A17,W16+V17*30.4,"-")</f>
        <v>-</v>
      </c>
      <c r="X17" s="36" t="str">
        <f t="shared" si="9"/>
        <v>-</v>
      </c>
      <c r="Y17" s="32" t="str">
        <f t="shared" si="10"/>
        <v>-</v>
      </c>
      <c r="Z17" s="28" t="str">
        <f t="shared" si="11"/>
        <v>-</v>
      </c>
      <c r="AA17" s="41" t="str">
        <f>IF('入力シート（肉用牛）'!$J$8&gt;$A17,'入力シート（肉用牛）'!$K$4,"-")</f>
        <v>-</v>
      </c>
      <c r="AB17" s="36" t="str">
        <f>IF('入力シート（肉用牛）'!$J$8&gt;$A17,AB16+AA17*30.4,"-")</f>
        <v>-</v>
      </c>
      <c r="AC17" s="36" t="str">
        <f t="shared" si="12"/>
        <v>-</v>
      </c>
      <c r="AD17" s="32" t="str">
        <f t="shared" si="13"/>
        <v>-</v>
      </c>
      <c r="AE17" s="28" t="str">
        <f t="shared" si="14"/>
        <v>-</v>
      </c>
      <c r="AG17">
        <v>15</v>
      </c>
      <c r="AH17" s="44" t="str">
        <f>IF('入力シート（肉用牛）'!$H$10&gt;=AG17,'入力シート（肉用牛）'!$K$10,"-")</f>
        <v>-</v>
      </c>
      <c r="AI17" s="31" t="str">
        <f>IF('入力シート（肉用牛）'!$H$10&gt;=AG17,AI16+AH17*30.4,"-")</f>
        <v>-</v>
      </c>
      <c r="AJ17" s="36" t="str">
        <f t="shared" si="15"/>
        <v>-</v>
      </c>
      <c r="AK17" s="31" t="str">
        <f t="shared" si="16"/>
        <v>-</v>
      </c>
      <c r="AL17" s="28" t="str">
        <f t="shared" si="17"/>
        <v>-</v>
      </c>
      <c r="AM17" s="44" t="str">
        <f>IF('入力シート（肉用牛）'!$H$10&gt;=AG17,'入力シート（肉用牛）'!$K$10,"-")</f>
        <v>-</v>
      </c>
      <c r="AN17" s="31" t="str">
        <f>IF('入力シート（肉用牛）'!$H$10&gt;=AG17,AN16+AM17*30.4,"-")</f>
        <v>-</v>
      </c>
      <c r="AO17" s="36" t="str">
        <f t="shared" si="18"/>
        <v>-</v>
      </c>
      <c r="AP17" s="31" t="str">
        <f t="shared" si="19"/>
        <v>-</v>
      </c>
      <c r="AQ17" s="28" t="str">
        <f t="shared" si="20"/>
        <v>-</v>
      </c>
      <c r="AR17" s="32">
        <v>0.6</v>
      </c>
      <c r="AS17" s="31">
        <f t="shared" si="35"/>
        <v>298.41600000000005</v>
      </c>
      <c r="AT17" s="31">
        <f t="shared" si="36"/>
        <v>307.53600000000006</v>
      </c>
      <c r="AU17" s="31">
        <f t="shared" si="33"/>
        <v>6.5848586037093328</v>
      </c>
      <c r="AV17" s="28">
        <f t="shared" si="34"/>
        <v>227.20690618514621</v>
      </c>
      <c r="AW17" s="44" t="str">
        <f>IF('入力シート（肉用牛）'!$H$10&gt;=AG17,'入力シート（肉用牛）'!$K$10,"-")</f>
        <v>-</v>
      </c>
      <c r="AX17" s="31" t="str">
        <f>IF('入力シート（肉用牛）'!$H$10&gt;=AG17,AX16+AW17*30.4,"-")</f>
        <v>-</v>
      </c>
      <c r="AY17" s="36" t="str">
        <f t="shared" si="21"/>
        <v>-</v>
      </c>
      <c r="AZ17" s="31" t="str">
        <f t="shared" si="22"/>
        <v>-</v>
      </c>
      <c r="BA17" s="28" t="str">
        <f t="shared" si="23"/>
        <v>-</v>
      </c>
      <c r="BB17" s="44" t="str">
        <f>IF('入力シート（肉用牛）'!$H$10&gt;=AG17,'入力シート（肉用牛）'!$K$10,"-")</f>
        <v>-</v>
      </c>
      <c r="BC17" s="31" t="str">
        <f>IF('入力シート（肉用牛）'!$H$10&gt;=AG17,BC16+BB17*30.4,"-")</f>
        <v>-</v>
      </c>
      <c r="BD17" s="36" t="str">
        <f t="shared" si="24"/>
        <v>-</v>
      </c>
      <c r="BE17" s="31" t="str">
        <f t="shared" si="25"/>
        <v>-</v>
      </c>
      <c r="BF17" s="28" t="str">
        <f t="shared" si="26"/>
        <v>-</v>
      </c>
      <c r="BG17" s="44" t="str">
        <f>IF('入力シート（肉用牛）'!$H$10&gt;=AG17,'入力シート（肉用牛）'!$K$10,"-")</f>
        <v>-</v>
      </c>
      <c r="BH17" s="31" t="str">
        <f>IF('入力シート（肉用牛）'!$H$10&gt;=AG17,BH16+BG17*30.4,"-")</f>
        <v>-</v>
      </c>
      <c r="BI17" s="36" t="str">
        <f t="shared" si="27"/>
        <v>-</v>
      </c>
      <c r="BJ17" s="31" t="str">
        <f t="shared" si="28"/>
        <v>-</v>
      </c>
      <c r="BK17" s="28" t="str">
        <f t="shared" si="29"/>
        <v>-</v>
      </c>
    </row>
    <row r="18" spans="1:63">
      <c r="A18" s="27">
        <v>14</v>
      </c>
      <c r="B18" s="41" t="str">
        <f>IF('入力シート（肉用牛）'!$J$3&gt;$A18,'入力シート（肉用牛）'!$K$3,"-")</f>
        <v>-</v>
      </c>
      <c r="C18" s="36" t="str">
        <f>IF('入力シート（肉用牛）'!$J$3&gt;$A18,C17+B18*30.4,"-")</f>
        <v>-</v>
      </c>
      <c r="D18" s="36" t="str">
        <f t="shared" si="30"/>
        <v>-</v>
      </c>
      <c r="E18" s="32" t="str">
        <f t="shared" si="0"/>
        <v>-</v>
      </c>
      <c r="F18" s="28" t="str">
        <f t="shared" si="1"/>
        <v>-</v>
      </c>
      <c r="G18" s="41" t="str">
        <f>IF('入力シート（肉用牛）'!$J$4&gt;$A18,'入力シート（肉用牛）'!$K$4,"-")</f>
        <v>-</v>
      </c>
      <c r="H18" s="36" t="str">
        <f>IF('入力シート（肉用牛）'!$J$4&gt;$A18,H17+G18*30.4,"-")</f>
        <v>-</v>
      </c>
      <c r="I18" s="36" t="str">
        <f t="shared" si="31"/>
        <v>-</v>
      </c>
      <c r="J18" s="32" t="str">
        <f t="shared" si="2"/>
        <v>-</v>
      </c>
      <c r="K18" s="28" t="str">
        <f t="shared" si="3"/>
        <v>-</v>
      </c>
      <c r="L18" s="41" t="str">
        <f>IF('入力シート（肉用牛）'!$J$5&gt;$A18,'入力シート（肉用牛）'!$K$4,"-")</f>
        <v>-</v>
      </c>
      <c r="M18" s="36" t="str">
        <f>IF('入力シート（肉用牛）'!$J$5&gt;$A18,M17+L18*30.4,"-")</f>
        <v>-</v>
      </c>
      <c r="N18" s="36" t="str">
        <f t="shared" si="32"/>
        <v>-</v>
      </c>
      <c r="O18" s="32" t="str">
        <f t="shared" si="4"/>
        <v>-</v>
      </c>
      <c r="P18" s="28" t="str">
        <f t="shared" si="5"/>
        <v>-</v>
      </c>
      <c r="Q18" s="41" t="str">
        <f>IF('入力シート（肉用牛）'!$J$6&gt;$A18,'入力シート（肉用牛）'!$K$4,"-")</f>
        <v>-</v>
      </c>
      <c r="R18" s="36" t="str">
        <f>IF('入力シート（肉用牛）'!$J$6&gt;$A18,R17+Q18*30.4,"-")</f>
        <v>-</v>
      </c>
      <c r="S18" s="36" t="str">
        <f t="shared" si="6"/>
        <v>-</v>
      </c>
      <c r="T18" s="32" t="str">
        <f t="shared" si="7"/>
        <v>-</v>
      </c>
      <c r="U18" s="28" t="str">
        <f t="shared" si="8"/>
        <v>-</v>
      </c>
      <c r="V18" s="41" t="str">
        <f>IF('入力シート（肉用牛）'!$J$7&gt;$A18,'入力シート（肉用牛）'!$K$4,"-")</f>
        <v>-</v>
      </c>
      <c r="W18" s="36" t="str">
        <f>IF('入力シート（肉用牛）'!$J$7&gt;$A18,W17+V18*30.4,"-")</f>
        <v>-</v>
      </c>
      <c r="X18" s="36" t="str">
        <f t="shared" si="9"/>
        <v>-</v>
      </c>
      <c r="Y18" s="32" t="str">
        <f t="shared" si="10"/>
        <v>-</v>
      </c>
      <c r="Z18" s="28" t="str">
        <f t="shared" si="11"/>
        <v>-</v>
      </c>
      <c r="AA18" s="41" t="str">
        <f>IF('入力シート（肉用牛）'!$J$8&gt;$A18,'入力シート（肉用牛）'!$K$4,"-")</f>
        <v>-</v>
      </c>
      <c r="AB18" s="36" t="str">
        <f>IF('入力シート（肉用牛）'!$J$8&gt;$A18,AB17+AA18*30.4,"-")</f>
        <v>-</v>
      </c>
      <c r="AC18" s="36" t="str">
        <f t="shared" si="12"/>
        <v>-</v>
      </c>
      <c r="AD18" s="32" t="str">
        <f t="shared" si="13"/>
        <v>-</v>
      </c>
      <c r="AE18" s="28" t="str">
        <f t="shared" si="14"/>
        <v>-</v>
      </c>
      <c r="AG18">
        <v>16</v>
      </c>
      <c r="AH18" s="44" t="str">
        <f>IF('入力シート（肉用牛）'!$H$10&gt;=AG18,'入力シート（肉用牛）'!$K$10,"-")</f>
        <v>-</v>
      </c>
      <c r="AI18" s="31" t="str">
        <f>IF('入力シート（肉用牛）'!$H$10&gt;=AG18,AI17+AH18*30.4,"-")</f>
        <v>-</v>
      </c>
      <c r="AJ18" s="36" t="str">
        <f t="shared" si="15"/>
        <v>-</v>
      </c>
      <c r="AK18" s="31" t="str">
        <f t="shared" si="16"/>
        <v>-</v>
      </c>
      <c r="AL18" s="28" t="str">
        <f t="shared" si="17"/>
        <v>-</v>
      </c>
      <c r="AM18" s="44" t="str">
        <f>IF('入力シート（肉用牛）'!$H$10&gt;=AG18,'入力シート（肉用牛）'!$K$10,"-")</f>
        <v>-</v>
      </c>
      <c r="AN18" s="31" t="str">
        <f>IF('入力シート（肉用牛）'!$H$10&gt;=AG18,AN17+AM18*30.4,"-")</f>
        <v>-</v>
      </c>
      <c r="AO18" s="36" t="str">
        <f t="shared" si="18"/>
        <v>-</v>
      </c>
      <c r="AP18" s="31" t="str">
        <f t="shared" si="19"/>
        <v>-</v>
      </c>
      <c r="AQ18" s="28" t="str">
        <f t="shared" si="20"/>
        <v>-</v>
      </c>
      <c r="AR18" s="32">
        <v>0.6</v>
      </c>
      <c r="AS18" s="31">
        <f t="shared" si="35"/>
        <v>316.65600000000006</v>
      </c>
      <c r="AT18" s="31">
        <f t="shared" si="36"/>
        <v>325.77600000000007</v>
      </c>
      <c r="AU18" s="31">
        <f t="shared" si="33"/>
        <v>6.8756505792303644</v>
      </c>
      <c r="AV18" s="28">
        <f t="shared" si="34"/>
        <v>236.32760455337242</v>
      </c>
      <c r="AW18" s="44" t="str">
        <f>IF('入力シート（肉用牛）'!$H$10&gt;=AG18,'入力シート（肉用牛）'!$K$10,"-")</f>
        <v>-</v>
      </c>
      <c r="AX18" s="31" t="str">
        <f>IF('入力シート（肉用牛）'!$H$10&gt;=AG18,AX17+AW18*30.4,"-")</f>
        <v>-</v>
      </c>
      <c r="AY18" s="36" t="str">
        <f t="shared" si="21"/>
        <v>-</v>
      </c>
      <c r="AZ18" s="31" t="str">
        <f t="shared" si="22"/>
        <v>-</v>
      </c>
      <c r="BA18" s="28" t="str">
        <f t="shared" si="23"/>
        <v>-</v>
      </c>
      <c r="BB18" s="44" t="str">
        <f>IF('入力シート（肉用牛）'!$H$10&gt;=AG18,'入力シート（肉用牛）'!$K$10,"-")</f>
        <v>-</v>
      </c>
      <c r="BC18" s="31" t="str">
        <f>IF('入力シート（肉用牛）'!$H$10&gt;=AG18,BC17+BB18*30.4,"-")</f>
        <v>-</v>
      </c>
      <c r="BD18" s="36" t="str">
        <f t="shared" si="24"/>
        <v>-</v>
      </c>
      <c r="BE18" s="31" t="str">
        <f t="shared" si="25"/>
        <v>-</v>
      </c>
      <c r="BF18" s="28" t="str">
        <f t="shared" si="26"/>
        <v>-</v>
      </c>
      <c r="BG18" s="44" t="str">
        <f>IF('入力シート（肉用牛）'!$H$10&gt;=AG18,'入力シート（肉用牛）'!$K$10,"-")</f>
        <v>-</v>
      </c>
      <c r="BH18" s="31" t="str">
        <f>IF('入力シート（肉用牛）'!$H$10&gt;=AG18,BH17+BG18*30.4,"-")</f>
        <v>-</v>
      </c>
      <c r="BI18" s="36" t="str">
        <f t="shared" si="27"/>
        <v>-</v>
      </c>
      <c r="BJ18" s="31" t="str">
        <f t="shared" si="28"/>
        <v>-</v>
      </c>
      <c r="BK18" s="28" t="str">
        <f t="shared" si="29"/>
        <v>-</v>
      </c>
    </row>
    <row r="19" spans="1:63">
      <c r="A19" s="27">
        <v>15</v>
      </c>
      <c r="B19" s="41" t="str">
        <f>IF('入力シート（肉用牛）'!$J$3&gt;$A19,'入力シート（肉用牛）'!$K$3,"-")</f>
        <v>-</v>
      </c>
      <c r="C19" s="36" t="str">
        <f>IF('入力シート（肉用牛）'!$J$3&gt;$A19,C18+B19*30.4,"-")</f>
        <v>-</v>
      </c>
      <c r="D19" s="36" t="str">
        <f t="shared" si="30"/>
        <v>-</v>
      </c>
      <c r="E19" s="32" t="str">
        <f t="shared" si="0"/>
        <v>-</v>
      </c>
      <c r="F19" s="28" t="str">
        <f t="shared" si="1"/>
        <v>-</v>
      </c>
      <c r="G19" s="41" t="str">
        <f>IF('入力シート（肉用牛）'!$J$4&gt;$A19,'入力シート（肉用牛）'!$K$4,"-")</f>
        <v>-</v>
      </c>
      <c r="H19" s="36" t="str">
        <f>IF('入力シート（肉用牛）'!$J$4&gt;$A19,H18+G19*30.4,"-")</f>
        <v>-</v>
      </c>
      <c r="I19" s="36" t="str">
        <f t="shared" si="31"/>
        <v>-</v>
      </c>
      <c r="J19" s="32" t="str">
        <f t="shared" si="2"/>
        <v>-</v>
      </c>
      <c r="K19" s="28" t="str">
        <f t="shared" si="3"/>
        <v>-</v>
      </c>
      <c r="L19" s="41" t="str">
        <f>IF('入力シート（肉用牛）'!$J$5&gt;$A19,'入力シート（肉用牛）'!$K$4,"-")</f>
        <v>-</v>
      </c>
      <c r="M19" s="36" t="str">
        <f>IF('入力シート（肉用牛）'!$J$5&gt;$A19,M18+L19*30.4,"-")</f>
        <v>-</v>
      </c>
      <c r="N19" s="36" t="str">
        <f t="shared" si="32"/>
        <v>-</v>
      </c>
      <c r="O19" s="32" t="str">
        <f t="shared" si="4"/>
        <v>-</v>
      </c>
      <c r="P19" s="28" t="str">
        <f t="shared" si="5"/>
        <v>-</v>
      </c>
      <c r="Q19" s="41" t="str">
        <f>IF('入力シート（肉用牛）'!$J$6&gt;$A19,'入力シート（肉用牛）'!$K$4,"-")</f>
        <v>-</v>
      </c>
      <c r="R19" s="36" t="str">
        <f>IF('入力シート（肉用牛）'!$J$6&gt;$A19,R18+Q19*30.4,"-")</f>
        <v>-</v>
      </c>
      <c r="S19" s="36" t="str">
        <f t="shared" si="6"/>
        <v>-</v>
      </c>
      <c r="T19" s="32" t="str">
        <f t="shared" si="7"/>
        <v>-</v>
      </c>
      <c r="U19" s="28" t="str">
        <f t="shared" si="8"/>
        <v>-</v>
      </c>
      <c r="V19" s="41" t="str">
        <f>IF('入力シート（肉用牛）'!$J$7&gt;$A19,'入力シート（肉用牛）'!$K$4,"-")</f>
        <v>-</v>
      </c>
      <c r="W19" s="36" t="str">
        <f>IF('入力シート（肉用牛）'!$J$7&gt;$A19,W18+V19*30.4,"-")</f>
        <v>-</v>
      </c>
      <c r="X19" s="36" t="str">
        <f t="shared" si="9"/>
        <v>-</v>
      </c>
      <c r="Y19" s="32" t="str">
        <f t="shared" si="10"/>
        <v>-</v>
      </c>
      <c r="Z19" s="28" t="str">
        <f t="shared" si="11"/>
        <v>-</v>
      </c>
      <c r="AA19" s="41" t="str">
        <f>IF('入力シート（肉用牛）'!$J$8&gt;$A19,'入力シート（肉用牛）'!$K$4,"-")</f>
        <v>-</v>
      </c>
      <c r="AB19" s="36" t="str">
        <f>IF('入力シート（肉用牛）'!$J$8&gt;$A19,AB18+AA19*30.4,"-")</f>
        <v>-</v>
      </c>
      <c r="AC19" s="36" t="str">
        <f t="shared" si="12"/>
        <v>-</v>
      </c>
      <c r="AD19" s="32" t="str">
        <f t="shared" si="13"/>
        <v>-</v>
      </c>
      <c r="AE19" s="28" t="str">
        <f t="shared" si="14"/>
        <v>-</v>
      </c>
      <c r="AG19">
        <v>17</v>
      </c>
      <c r="AH19" s="44" t="str">
        <f>IF('入力シート（肉用牛）'!$H$10&gt;=AG19,'入力シート（肉用牛）'!$K$10,"-")</f>
        <v>-</v>
      </c>
      <c r="AI19" s="31" t="str">
        <f>IF('入力シート（肉用牛）'!$H$10&gt;=AG19,AI18+AH19*30.4,"-")</f>
        <v>-</v>
      </c>
      <c r="AJ19" s="36" t="str">
        <f t="shared" si="15"/>
        <v>-</v>
      </c>
      <c r="AK19" s="31" t="str">
        <f t="shared" si="16"/>
        <v>-</v>
      </c>
      <c r="AL19" s="28" t="str">
        <f t="shared" si="17"/>
        <v>-</v>
      </c>
      <c r="AM19" s="44" t="str">
        <f>IF('入力シート（肉用牛）'!$H$10&gt;=AG19,'入力シート（肉用牛）'!$K$10,"-")</f>
        <v>-</v>
      </c>
      <c r="AN19" s="31" t="str">
        <f>IF('入力シート（肉用牛）'!$H$10&gt;=AG19,AN18+AM19*30.4,"-")</f>
        <v>-</v>
      </c>
      <c r="AO19" s="36" t="str">
        <f t="shared" si="18"/>
        <v>-</v>
      </c>
      <c r="AP19" s="31" t="str">
        <f t="shared" si="19"/>
        <v>-</v>
      </c>
      <c r="AQ19" s="28" t="str">
        <f t="shared" si="20"/>
        <v>-</v>
      </c>
      <c r="AR19" s="32">
        <v>0.6</v>
      </c>
      <c r="AS19" s="31">
        <f t="shared" si="35"/>
        <v>334.89600000000007</v>
      </c>
      <c r="AT19" s="31">
        <f t="shared" si="36"/>
        <v>344.01600000000008</v>
      </c>
      <c r="AU19" s="31">
        <f t="shared" si="33"/>
        <v>7.1623982302540652</v>
      </c>
      <c r="AV19" s="28">
        <f t="shared" si="34"/>
        <v>245.18085126823635</v>
      </c>
      <c r="AW19" s="44" t="str">
        <f>IF('入力シート（肉用牛）'!$H$10&gt;=AG19,'入力シート（肉用牛）'!$K$10,"-")</f>
        <v>-</v>
      </c>
      <c r="AX19" s="31" t="str">
        <f>IF('入力シート（肉用牛）'!$H$10&gt;=AG19,AX18+AW19*30.4,"-")</f>
        <v>-</v>
      </c>
      <c r="AY19" s="36" t="str">
        <f t="shared" si="21"/>
        <v>-</v>
      </c>
      <c r="AZ19" s="31" t="str">
        <f t="shared" si="22"/>
        <v>-</v>
      </c>
      <c r="BA19" s="28" t="str">
        <f t="shared" si="23"/>
        <v>-</v>
      </c>
      <c r="BB19" s="44" t="str">
        <f>IF('入力シート（肉用牛）'!$H$10&gt;=AG19,'入力シート（肉用牛）'!$K$10,"-")</f>
        <v>-</v>
      </c>
      <c r="BC19" s="31" t="str">
        <f>IF('入力シート（肉用牛）'!$H$10&gt;=AG19,BC18+BB19*30.4,"-")</f>
        <v>-</v>
      </c>
      <c r="BD19" s="36" t="str">
        <f t="shared" si="24"/>
        <v>-</v>
      </c>
      <c r="BE19" s="31" t="str">
        <f t="shared" si="25"/>
        <v>-</v>
      </c>
      <c r="BF19" s="28" t="str">
        <f t="shared" si="26"/>
        <v>-</v>
      </c>
      <c r="BG19" s="44" t="str">
        <f>IF('入力シート（肉用牛）'!$H$10&gt;=AG19,'入力シート（肉用牛）'!$K$10,"-")</f>
        <v>-</v>
      </c>
      <c r="BH19" s="31" t="str">
        <f>IF('入力シート（肉用牛）'!$H$10&gt;=AG19,BH18+BG19*30.4,"-")</f>
        <v>-</v>
      </c>
      <c r="BI19" s="36" t="str">
        <f t="shared" si="27"/>
        <v>-</v>
      </c>
      <c r="BJ19" s="31" t="str">
        <f t="shared" si="28"/>
        <v>-</v>
      </c>
      <c r="BK19" s="28" t="str">
        <f t="shared" si="29"/>
        <v>-</v>
      </c>
    </row>
    <row r="20" spans="1:63">
      <c r="A20" s="27">
        <v>16</v>
      </c>
      <c r="B20" s="41" t="str">
        <f>IF('入力シート（肉用牛）'!$J$3&gt;$A20,'入力シート（肉用牛）'!$K$3,"-")</f>
        <v>-</v>
      </c>
      <c r="C20" s="36" t="str">
        <f>IF('入力シート（肉用牛）'!$J$3&gt;$A20,C19+B20*30.4,"-")</f>
        <v>-</v>
      </c>
      <c r="D20" s="36" t="str">
        <f t="shared" si="30"/>
        <v>-</v>
      </c>
      <c r="E20" s="32" t="str">
        <f t="shared" si="0"/>
        <v>-</v>
      </c>
      <c r="F20" s="28" t="str">
        <f t="shared" si="1"/>
        <v>-</v>
      </c>
      <c r="G20" s="41" t="str">
        <f>IF('入力シート（肉用牛）'!$J$4&gt;$A20,'入力シート（肉用牛）'!$K$4,"-")</f>
        <v>-</v>
      </c>
      <c r="H20" s="36" t="str">
        <f>IF('入力シート（肉用牛）'!$J$4&gt;$A20,H19+G20*30.4,"-")</f>
        <v>-</v>
      </c>
      <c r="I20" s="36" t="str">
        <f t="shared" si="31"/>
        <v>-</v>
      </c>
      <c r="J20" s="32" t="str">
        <f t="shared" si="2"/>
        <v>-</v>
      </c>
      <c r="K20" s="28" t="str">
        <f t="shared" si="3"/>
        <v>-</v>
      </c>
      <c r="L20" s="41" t="str">
        <f>IF('入力シート（肉用牛）'!$J$5&gt;$A20,'入力シート（肉用牛）'!$K$4,"-")</f>
        <v>-</v>
      </c>
      <c r="M20" s="36" t="str">
        <f>IF('入力シート（肉用牛）'!$J$5&gt;$A20,M19+L20*30.4,"-")</f>
        <v>-</v>
      </c>
      <c r="N20" s="36" t="str">
        <f t="shared" si="32"/>
        <v>-</v>
      </c>
      <c r="O20" s="32" t="str">
        <f t="shared" si="4"/>
        <v>-</v>
      </c>
      <c r="P20" s="28" t="str">
        <f t="shared" si="5"/>
        <v>-</v>
      </c>
      <c r="Q20" s="41" t="str">
        <f>IF('入力シート（肉用牛）'!$J$6&gt;$A20,'入力シート（肉用牛）'!$K$4,"-")</f>
        <v>-</v>
      </c>
      <c r="R20" s="36" t="str">
        <f>IF('入力シート（肉用牛）'!$J$6&gt;$A20,R19+Q20*30.4,"-")</f>
        <v>-</v>
      </c>
      <c r="S20" s="36" t="str">
        <f t="shared" si="6"/>
        <v>-</v>
      </c>
      <c r="T20" s="32" t="str">
        <f t="shared" si="7"/>
        <v>-</v>
      </c>
      <c r="U20" s="28" t="str">
        <f t="shared" si="8"/>
        <v>-</v>
      </c>
      <c r="V20" s="41" t="str">
        <f>IF('入力シート（肉用牛）'!$J$7&gt;$A20,'入力シート（肉用牛）'!$K$4,"-")</f>
        <v>-</v>
      </c>
      <c r="W20" s="36" t="str">
        <f>IF('入力シート（肉用牛）'!$J$7&gt;$A20,W19+V20*30.4,"-")</f>
        <v>-</v>
      </c>
      <c r="X20" s="36" t="str">
        <f t="shared" si="9"/>
        <v>-</v>
      </c>
      <c r="Y20" s="32" t="str">
        <f t="shared" si="10"/>
        <v>-</v>
      </c>
      <c r="Z20" s="28" t="str">
        <f t="shared" si="11"/>
        <v>-</v>
      </c>
      <c r="AA20" s="41" t="str">
        <f>IF('入力シート（肉用牛）'!$J$8&gt;$A20,'入力シート（肉用牛）'!$K$4,"-")</f>
        <v>-</v>
      </c>
      <c r="AB20" s="36" t="str">
        <f>IF('入力シート（肉用牛）'!$J$8&gt;$A20,AB19+AA20*30.4,"-")</f>
        <v>-</v>
      </c>
      <c r="AC20" s="36" t="str">
        <f t="shared" si="12"/>
        <v>-</v>
      </c>
      <c r="AD20" s="32" t="str">
        <f t="shared" si="13"/>
        <v>-</v>
      </c>
      <c r="AE20" s="28" t="str">
        <f t="shared" si="14"/>
        <v>-</v>
      </c>
      <c r="AG20">
        <v>18</v>
      </c>
      <c r="AH20" s="44" t="str">
        <f>IF('入力シート（肉用牛）'!$H$10&gt;=AG20,'入力シート（肉用牛）'!$K$10,"-")</f>
        <v>-</v>
      </c>
      <c r="AI20" s="31" t="str">
        <f>IF('入力シート（肉用牛）'!$H$10&gt;=AG20,AI19+AH20*30.4,"-")</f>
        <v>-</v>
      </c>
      <c r="AJ20" s="36" t="str">
        <f t="shared" si="15"/>
        <v>-</v>
      </c>
      <c r="AK20" s="31" t="str">
        <f t="shared" si="16"/>
        <v>-</v>
      </c>
      <c r="AL20" s="28" t="str">
        <f t="shared" si="17"/>
        <v>-</v>
      </c>
      <c r="AM20" s="44" t="str">
        <f>IF('入力シート（肉用牛）'!$H$10&gt;=AG20,'入力シート（肉用牛）'!$K$10,"-")</f>
        <v>-</v>
      </c>
      <c r="AN20" s="31" t="str">
        <f>IF('入力シート（肉用牛）'!$H$10&gt;=AG20,AN19+AM20*30.4,"-")</f>
        <v>-</v>
      </c>
      <c r="AO20" s="36" t="str">
        <f t="shared" si="18"/>
        <v>-</v>
      </c>
      <c r="AP20" s="31" t="str">
        <f t="shared" si="19"/>
        <v>-</v>
      </c>
      <c r="AQ20" s="28" t="str">
        <f t="shared" si="20"/>
        <v>-</v>
      </c>
      <c r="AR20" s="32">
        <v>0.6</v>
      </c>
      <c r="AS20" s="31">
        <f t="shared" si="35"/>
        <v>353.13600000000008</v>
      </c>
      <c r="AT20" s="31">
        <f t="shared" si="36"/>
        <v>362.25600000000009</v>
      </c>
      <c r="AU20" s="31">
        <f t="shared" si="33"/>
        <v>7.4453680849227863</v>
      </c>
      <c r="AV20" s="28">
        <f t="shared" si="34"/>
        <v>253.780589932032</v>
      </c>
      <c r="AW20" s="44" t="str">
        <f>IF('入力シート（肉用牛）'!$H$10&gt;=AG20,'入力シート（肉用牛）'!$K$10,"-")</f>
        <v>-</v>
      </c>
      <c r="AX20" s="31" t="str">
        <f>IF('入力シート（肉用牛）'!$H$10&gt;=AG20,AX19+AW20*30.4,"-")</f>
        <v>-</v>
      </c>
      <c r="AY20" s="36" t="str">
        <f t="shared" si="21"/>
        <v>-</v>
      </c>
      <c r="AZ20" s="31" t="str">
        <f t="shared" si="22"/>
        <v>-</v>
      </c>
      <c r="BA20" s="28" t="str">
        <f t="shared" si="23"/>
        <v>-</v>
      </c>
      <c r="BB20" s="44" t="str">
        <f>IF('入力シート（肉用牛）'!$H$10&gt;=AG20,'入力シート（肉用牛）'!$K$10,"-")</f>
        <v>-</v>
      </c>
      <c r="BC20" s="31" t="str">
        <f>IF('入力シート（肉用牛）'!$H$10&gt;=AG20,BC19+BB20*30.4,"-")</f>
        <v>-</v>
      </c>
      <c r="BD20" s="36" t="str">
        <f t="shared" si="24"/>
        <v>-</v>
      </c>
      <c r="BE20" s="31" t="str">
        <f t="shared" si="25"/>
        <v>-</v>
      </c>
      <c r="BF20" s="28" t="str">
        <f t="shared" si="26"/>
        <v>-</v>
      </c>
      <c r="BG20" s="44" t="str">
        <f>IF('入力シート（肉用牛）'!$H$10&gt;=AG20,'入力シート（肉用牛）'!$K$10,"-")</f>
        <v>-</v>
      </c>
      <c r="BH20" s="31" t="str">
        <f>IF('入力シート（肉用牛）'!$H$10&gt;=AG20,BH19+BG20*30.4,"-")</f>
        <v>-</v>
      </c>
      <c r="BI20" s="36" t="str">
        <f t="shared" si="27"/>
        <v>-</v>
      </c>
      <c r="BJ20" s="31" t="str">
        <f t="shared" si="28"/>
        <v>-</v>
      </c>
      <c r="BK20" s="28" t="str">
        <f t="shared" si="29"/>
        <v>-</v>
      </c>
    </row>
    <row r="21" spans="1:63">
      <c r="A21" s="27">
        <v>17</v>
      </c>
      <c r="B21" s="41" t="str">
        <f>IF('入力シート（肉用牛）'!$J$3&gt;$A21,'入力シート（肉用牛）'!$K$3,"-")</f>
        <v>-</v>
      </c>
      <c r="C21" s="36" t="str">
        <f>IF('入力シート（肉用牛）'!$J$3&gt;$A21,C20+B21*30.4,"-")</f>
        <v>-</v>
      </c>
      <c r="D21" s="36" t="str">
        <f t="shared" si="30"/>
        <v>-</v>
      </c>
      <c r="E21" s="32" t="str">
        <f t="shared" si="0"/>
        <v>-</v>
      </c>
      <c r="F21" s="28" t="str">
        <f t="shared" si="1"/>
        <v>-</v>
      </c>
      <c r="G21" s="41" t="str">
        <f>IF('入力シート（肉用牛）'!$J$4&gt;$A21,'入力シート（肉用牛）'!$K$4,"-")</f>
        <v>-</v>
      </c>
      <c r="H21" s="36" t="str">
        <f>IF('入力シート（肉用牛）'!$J$4&gt;$A21,H20+G21*30.4,"-")</f>
        <v>-</v>
      </c>
      <c r="I21" s="36" t="str">
        <f>IFERROR(AVERAGE(H21:H22),"-")</f>
        <v>-</v>
      </c>
      <c r="J21" s="32" t="str">
        <f t="shared" si="2"/>
        <v>-</v>
      </c>
      <c r="K21" s="28" t="str">
        <f t="shared" si="3"/>
        <v>-</v>
      </c>
      <c r="L21" s="41" t="str">
        <f>IF('入力シート（肉用牛）'!$J$5&gt;$A21,'入力シート（肉用牛）'!$K$4,"-")</f>
        <v>-</v>
      </c>
      <c r="M21" s="36" t="str">
        <f>IF('入力シート（肉用牛）'!$J$5&gt;$A21,M20+L21*30.4,"-")</f>
        <v>-</v>
      </c>
      <c r="N21" s="36" t="str">
        <f t="shared" si="32"/>
        <v>-</v>
      </c>
      <c r="O21" s="32" t="str">
        <f t="shared" si="4"/>
        <v>-</v>
      </c>
      <c r="P21" s="28" t="str">
        <f t="shared" si="5"/>
        <v>-</v>
      </c>
      <c r="Q21" s="41" t="str">
        <f>IF('入力シート（肉用牛）'!$J$6&gt;$A21,'入力シート（肉用牛）'!$K$4,"-")</f>
        <v>-</v>
      </c>
      <c r="R21" s="36" t="str">
        <f>IF('入力シート（肉用牛）'!$J$6&gt;$A21,R20+Q21*30.4,"-")</f>
        <v>-</v>
      </c>
      <c r="S21" s="36" t="str">
        <f t="shared" si="6"/>
        <v>-</v>
      </c>
      <c r="T21" s="32" t="str">
        <f t="shared" si="7"/>
        <v>-</v>
      </c>
      <c r="U21" s="28" t="str">
        <f t="shared" si="8"/>
        <v>-</v>
      </c>
      <c r="V21" s="41" t="str">
        <f>IF('入力シート（肉用牛）'!$J$7&gt;$A21,'入力シート（肉用牛）'!$K$4,"-")</f>
        <v>-</v>
      </c>
      <c r="W21" s="36" t="str">
        <f>IF('入力シート（肉用牛）'!$J$7&gt;$A21,W20+V21*30.4,"-")</f>
        <v>-</v>
      </c>
      <c r="X21" s="36" t="str">
        <f t="shared" si="9"/>
        <v>-</v>
      </c>
      <c r="Y21" s="32" t="str">
        <f t="shared" si="10"/>
        <v>-</v>
      </c>
      <c r="Z21" s="28" t="str">
        <f t="shared" si="11"/>
        <v>-</v>
      </c>
      <c r="AA21" s="41" t="str">
        <f>IF('入力シート（肉用牛）'!$J$8&gt;$A21,'入力シート（肉用牛）'!$K$4,"-")</f>
        <v>-</v>
      </c>
      <c r="AB21" s="36" t="str">
        <f>IF('入力シート（肉用牛）'!$J$8&gt;$A21,AB20+AA21*30.4,"-")</f>
        <v>-</v>
      </c>
      <c r="AC21" s="36" t="str">
        <f t="shared" si="12"/>
        <v>-</v>
      </c>
      <c r="AD21" s="32" t="str">
        <f t="shared" si="13"/>
        <v>-</v>
      </c>
      <c r="AE21" s="28" t="str">
        <f t="shared" si="14"/>
        <v>-</v>
      </c>
      <c r="AG21">
        <v>19</v>
      </c>
      <c r="AH21" s="44" t="str">
        <f>IF('入力シート（肉用牛）'!$H$10&gt;=AG21,'入力シート（肉用牛）'!$K$10,"-")</f>
        <v>-</v>
      </c>
      <c r="AI21" s="31" t="str">
        <f>IF('入力シート（肉用牛）'!$H$10&gt;=AG21,AI20+AH21*30.4,"-")</f>
        <v>-</v>
      </c>
      <c r="AJ21" s="36" t="str">
        <f t="shared" si="15"/>
        <v>-</v>
      </c>
      <c r="AK21" s="31" t="str">
        <f t="shared" si="16"/>
        <v>-</v>
      </c>
      <c r="AL21" s="28" t="str">
        <f t="shared" si="17"/>
        <v>-</v>
      </c>
      <c r="AM21" s="44" t="str">
        <f>IF('入力シート（肉用牛）'!$H$10&gt;=AG21,'入力シート（肉用牛）'!$K$10,"-")</f>
        <v>-</v>
      </c>
      <c r="AN21" s="31" t="str">
        <f>IF('入力シート（肉用牛）'!$H$10&gt;=AG21,AN20+AM21*30.4,"-")</f>
        <v>-</v>
      </c>
      <c r="AO21" s="36" t="str">
        <f t="shared" si="18"/>
        <v>-</v>
      </c>
      <c r="AP21" s="31" t="str">
        <f t="shared" si="19"/>
        <v>-</v>
      </c>
      <c r="AQ21" s="28" t="str">
        <f t="shared" si="20"/>
        <v>-</v>
      </c>
      <c r="AR21" s="32">
        <v>0.6</v>
      </c>
      <c r="AS21" s="31">
        <f t="shared" si="35"/>
        <v>371.37600000000009</v>
      </c>
      <c r="AT21" s="31">
        <f t="shared" si="36"/>
        <v>380.49600000000009</v>
      </c>
      <c r="AU21" s="31">
        <f t="shared" si="33"/>
        <v>7.7247966273591464</v>
      </c>
      <c r="AV21" s="28">
        <f t="shared" si="34"/>
        <v>262.13928406356365</v>
      </c>
      <c r="AW21" s="44" t="str">
        <f>IF('入力シート（肉用牛）'!$H$10&gt;=AG21,'入力シート（肉用牛）'!$K$10,"-")</f>
        <v>-</v>
      </c>
      <c r="AX21" s="31" t="str">
        <f>IF('入力シート（肉用牛）'!$H$10&gt;=AG21,AX20+AW21*30.4,"-")</f>
        <v>-</v>
      </c>
      <c r="AY21" s="36" t="str">
        <f t="shared" si="21"/>
        <v>-</v>
      </c>
      <c r="AZ21" s="31" t="str">
        <f t="shared" si="22"/>
        <v>-</v>
      </c>
      <c r="BA21" s="28" t="str">
        <f t="shared" si="23"/>
        <v>-</v>
      </c>
      <c r="BB21" s="44" t="str">
        <f>IF('入力シート（肉用牛）'!$H$10&gt;=AG21,'入力シート（肉用牛）'!$K$10,"-")</f>
        <v>-</v>
      </c>
      <c r="BC21" s="31" t="str">
        <f>IF('入力シート（肉用牛）'!$H$10&gt;=AG21,BC20+BB21*30.4,"-")</f>
        <v>-</v>
      </c>
      <c r="BD21" s="36" t="str">
        <f t="shared" si="24"/>
        <v>-</v>
      </c>
      <c r="BE21" s="31" t="str">
        <f t="shared" si="25"/>
        <v>-</v>
      </c>
      <c r="BF21" s="28" t="str">
        <f t="shared" si="26"/>
        <v>-</v>
      </c>
      <c r="BG21" s="44" t="str">
        <f>IF('入力シート（肉用牛）'!$H$10&gt;=AG21,'入力シート（肉用牛）'!$K$10,"-")</f>
        <v>-</v>
      </c>
      <c r="BH21" s="31" t="str">
        <f>IF('入力シート（肉用牛）'!$H$10&gt;=AG21,BH20+BG21*30.4,"-")</f>
        <v>-</v>
      </c>
      <c r="BI21" s="36" t="str">
        <f t="shared" si="27"/>
        <v>-</v>
      </c>
      <c r="BJ21" s="31" t="str">
        <f t="shared" si="28"/>
        <v>-</v>
      </c>
      <c r="BK21" s="28" t="str">
        <f t="shared" si="29"/>
        <v>-</v>
      </c>
    </row>
    <row r="22" spans="1:63">
      <c r="A22" s="27">
        <v>18</v>
      </c>
      <c r="B22" s="41" t="str">
        <f>IF('入力シート（肉用牛）'!$J$3&gt;$A22,'入力シート（肉用牛）'!$K$3,"-")</f>
        <v>-</v>
      </c>
      <c r="C22" s="36" t="str">
        <f>IF('入力シート（肉用牛）'!$J$3&gt;$A22,C21+B22*30.4,"-")</f>
        <v>-</v>
      </c>
      <c r="D22" s="36" t="str">
        <f t="shared" si="30"/>
        <v>-</v>
      </c>
      <c r="E22" s="32" t="str">
        <f t="shared" si="0"/>
        <v>-</v>
      </c>
      <c r="F22" s="28" t="str">
        <f t="shared" si="1"/>
        <v>-</v>
      </c>
      <c r="G22" s="41" t="str">
        <f>IF('入力シート（肉用牛）'!$J$4&gt;$A22,'入力シート（肉用牛）'!$K$4,"-")</f>
        <v>-</v>
      </c>
      <c r="H22" s="36" t="str">
        <f>IF('入力シート（肉用牛）'!$J$4&gt;$A22,H21+G22*30.4,"-")</f>
        <v>-</v>
      </c>
      <c r="I22" s="36" t="str">
        <f t="shared" si="31"/>
        <v>-</v>
      </c>
      <c r="J22" s="32" t="str">
        <f t="shared" si="2"/>
        <v>-</v>
      </c>
      <c r="K22" s="28" t="str">
        <f t="shared" si="3"/>
        <v>-</v>
      </c>
      <c r="L22" s="41" t="str">
        <f>IF('入力シート（肉用牛）'!$J$5&gt;$A22,'入力シート（肉用牛）'!$K$4,"-")</f>
        <v>-</v>
      </c>
      <c r="M22" s="36" t="str">
        <f>IF('入力シート（肉用牛）'!$J$5&gt;$A22,M21+L22*30.4,"-")</f>
        <v>-</v>
      </c>
      <c r="N22" s="36" t="str">
        <f t="shared" si="32"/>
        <v>-</v>
      </c>
      <c r="O22" s="32" t="str">
        <f t="shared" si="4"/>
        <v>-</v>
      </c>
      <c r="P22" s="28" t="str">
        <f t="shared" si="5"/>
        <v>-</v>
      </c>
      <c r="Q22" s="41" t="str">
        <f>IF('入力シート（肉用牛）'!$J$6&gt;$A22,'入力シート（肉用牛）'!$K$4,"-")</f>
        <v>-</v>
      </c>
      <c r="R22" s="36" t="str">
        <f>IF('入力シート（肉用牛）'!$J$6&gt;$A22,R21+Q22*30.4,"-")</f>
        <v>-</v>
      </c>
      <c r="S22" s="36" t="str">
        <f t="shared" si="6"/>
        <v>-</v>
      </c>
      <c r="T22" s="32" t="str">
        <f t="shared" si="7"/>
        <v>-</v>
      </c>
      <c r="U22" s="28" t="str">
        <f t="shared" si="8"/>
        <v>-</v>
      </c>
      <c r="V22" s="41" t="str">
        <f>IF('入力シート（肉用牛）'!$J$7&gt;$A22,'入力シート（肉用牛）'!$K$4,"-")</f>
        <v>-</v>
      </c>
      <c r="W22" s="36" t="str">
        <f>IF('入力シート（肉用牛）'!$J$7&gt;$A22,W21+V22*30.4,"-")</f>
        <v>-</v>
      </c>
      <c r="X22" s="36" t="str">
        <f t="shared" si="9"/>
        <v>-</v>
      </c>
      <c r="Y22" s="32" t="str">
        <f t="shared" si="10"/>
        <v>-</v>
      </c>
      <c r="Z22" s="28" t="str">
        <f t="shared" si="11"/>
        <v>-</v>
      </c>
      <c r="AA22" s="41" t="str">
        <f>IF('入力シート（肉用牛）'!$J$8&gt;$A22,'入力シート（肉用牛）'!$K$4,"-")</f>
        <v>-</v>
      </c>
      <c r="AB22" s="36" t="str">
        <f>IF('入力シート（肉用牛）'!$J$8&gt;$A22,AB21+AA22*30.4,"-")</f>
        <v>-</v>
      </c>
      <c r="AC22" s="36" t="str">
        <f t="shared" si="12"/>
        <v>-</v>
      </c>
      <c r="AD22" s="32" t="str">
        <f t="shared" si="13"/>
        <v>-</v>
      </c>
      <c r="AE22" s="28" t="str">
        <f t="shared" si="14"/>
        <v>-</v>
      </c>
      <c r="AG22">
        <v>20</v>
      </c>
      <c r="AH22" s="44" t="str">
        <f>IF('入力シート（肉用牛）'!$H$10&gt;=AG22,'入力シート（肉用牛）'!$K$10,"-")</f>
        <v>-</v>
      </c>
      <c r="AI22" s="31" t="str">
        <f>IF('入力シート（肉用牛）'!$H$10&gt;=AG22,AI21+AH22*30.4,"-")</f>
        <v>-</v>
      </c>
      <c r="AJ22" s="36" t="str">
        <f t="shared" si="15"/>
        <v>-</v>
      </c>
      <c r="AK22" s="31" t="str">
        <f t="shared" si="16"/>
        <v>-</v>
      </c>
      <c r="AL22" s="28" t="str">
        <f t="shared" si="17"/>
        <v>-</v>
      </c>
      <c r="AM22" s="44" t="str">
        <f>IF('入力シート（肉用牛）'!$H$10&gt;=AG22,'入力シート（肉用牛）'!$K$10,"-")</f>
        <v>-</v>
      </c>
      <c r="AN22" s="31" t="str">
        <f>IF('入力シート（肉用牛）'!$H$10&gt;=AG22,AN21+AM22*30.4,"-")</f>
        <v>-</v>
      </c>
      <c r="AO22" s="36" t="str">
        <f t="shared" si="18"/>
        <v>-</v>
      </c>
      <c r="AP22" s="31" t="str">
        <f t="shared" si="19"/>
        <v>-</v>
      </c>
      <c r="AQ22" s="28" t="str">
        <f t="shared" si="20"/>
        <v>-</v>
      </c>
      <c r="AR22" s="32">
        <v>0.6</v>
      </c>
      <c r="AS22" s="31">
        <f t="shared" si="35"/>
        <v>389.6160000000001</v>
      </c>
      <c r="AT22" s="31">
        <f t="shared" si="36"/>
        <v>398.7360000000001</v>
      </c>
      <c r="AU22" s="31">
        <f>(0.1067*AT22^0.75+(0.0639*AT22^0.75*AR22)/(0.78*(0.4213+0.1491*AR22)+0.006))/((0.4213+0.1491*AR22)*4.4)</f>
        <v>8.0008949576828776</v>
      </c>
      <c r="AV22" s="28">
        <f t="shared" si="34"/>
        <v>270.26814013895319</v>
      </c>
      <c r="AW22" s="44" t="str">
        <f>IF('入力シート（肉用牛）'!$H$10&gt;=AG22,'入力シート（肉用牛）'!$K$10,"-")</f>
        <v>-</v>
      </c>
      <c r="AX22" s="31" t="str">
        <f>IF('入力シート（肉用牛）'!$H$10&gt;=AG22,AX21+AW22*30.4,"-")</f>
        <v>-</v>
      </c>
      <c r="AY22" s="36" t="str">
        <f t="shared" si="21"/>
        <v>-</v>
      </c>
      <c r="AZ22" s="31" t="str">
        <f t="shared" si="22"/>
        <v>-</v>
      </c>
      <c r="BA22" s="28" t="str">
        <f t="shared" si="23"/>
        <v>-</v>
      </c>
      <c r="BB22" s="44" t="str">
        <f>IF('入力シート（肉用牛）'!$H$10&gt;=AG22,'入力シート（肉用牛）'!$K$10,"-")</f>
        <v>-</v>
      </c>
      <c r="BC22" s="31" t="str">
        <f>IF('入力シート（肉用牛）'!$H$10&gt;=AG22,BC21+BB22*30.4,"-")</f>
        <v>-</v>
      </c>
      <c r="BD22" s="36" t="str">
        <f t="shared" si="24"/>
        <v>-</v>
      </c>
      <c r="BE22" s="31" t="str">
        <f t="shared" si="25"/>
        <v>-</v>
      </c>
      <c r="BF22" s="28" t="str">
        <f t="shared" si="26"/>
        <v>-</v>
      </c>
      <c r="BG22" s="44" t="str">
        <f>IF('入力シート（肉用牛）'!$H$10&gt;=AG22,'入力シート（肉用牛）'!$K$10,"-")</f>
        <v>-</v>
      </c>
      <c r="BH22" s="31" t="str">
        <f>IF('入力シート（肉用牛）'!$H$10&gt;=AG22,BH21+BG22*30.4,"-")</f>
        <v>-</v>
      </c>
      <c r="BI22" s="36" t="str">
        <f t="shared" si="27"/>
        <v>-</v>
      </c>
      <c r="BJ22" s="31" t="str">
        <f t="shared" si="28"/>
        <v>-</v>
      </c>
      <c r="BK22" s="28" t="str">
        <f t="shared" si="29"/>
        <v>-</v>
      </c>
    </row>
    <row r="23" spans="1:63">
      <c r="A23" s="27">
        <v>19</v>
      </c>
      <c r="B23" s="41" t="str">
        <f>IF('入力シート（肉用牛）'!$J$3&gt;$A23,'入力シート（肉用牛）'!$K$3,"-")</f>
        <v>-</v>
      </c>
      <c r="C23" s="36" t="str">
        <f>IF('入力シート（肉用牛）'!$J$3&gt;$A23,C22+B23*30.4,"-")</f>
        <v>-</v>
      </c>
      <c r="D23" s="36" t="str">
        <f t="shared" si="30"/>
        <v>-</v>
      </c>
      <c r="E23" s="32" t="str">
        <f>IFERROR(-3.481+2.668*B23+4.548*10^-2*D23-7.207*10^-5*D23^2+3.867*10^-8*D23^3,"-")</f>
        <v>-</v>
      </c>
      <c r="F23" s="28" t="str">
        <f t="shared" si="1"/>
        <v>-</v>
      </c>
      <c r="G23" s="41" t="str">
        <f>IF('入力シート（肉用牛）'!$J$4&gt;$A23,'入力シート（肉用牛）'!$K$4,"-")</f>
        <v>-</v>
      </c>
      <c r="H23" s="36" t="str">
        <f>IF('入力シート（肉用牛）'!$J$4&gt;$A23,H22+G23*30.4,"-")</f>
        <v>-</v>
      </c>
      <c r="I23" s="36" t="str">
        <f t="shared" si="31"/>
        <v>-</v>
      </c>
      <c r="J23" s="32" t="str">
        <f t="shared" si="2"/>
        <v>-</v>
      </c>
      <c r="K23" s="28" t="str">
        <f t="shared" si="3"/>
        <v>-</v>
      </c>
      <c r="L23" s="41" t="str">
        <f>IF('入力シート（肉用牛）'!$J$5&gt;$A23,'入力シート（肉用牛）'!$K$4,"-")</f>
        <v>-</v>
      </c>
      <c r="M23" s="36" t="str">
        <f>IF('入力シート（肉用牛）'!$J$5&gt;$A23,M22+L23*30.4,"-")</f>
        <v>-</v>
      </c>
      <c r="N23" s="36" t="str">
        <f t="shared" si="32"/>
        <v>-</v>
      </c>
      <c r="O23" s="32" t="str">
        <f t="shared" si="4"/>
        <v>-</v>
      </c>
      <c r="P23" s="28" t="str">
        <f t="shared" si="5"/>
        <v>-</v>
      </c>
      <c r="Q23" s="41" t="str">
        <f>IF('入力シート（肉用牛）'!$J$6&gt;$A23,'入力シート（肉用牛）'!$K$4,"-")</f>
        <v>-</v>
      </c>
      <c r="R23" s="36" t="str">
        <f>IF('入力シート（肉用牛）'!$J$6&gt;$A23,R22+Q23*30.4,"-")</f>
        <v>-</v>
      </c>
      <c r="S23" s="36" t="str">
        <f t="shared" si="6"/>
        <v>-</v>
      </c>
      <c r="T23" s="32" t="str">
        <f t="shared" si="7"/>
        <v>-</v>
      </c>
      <c r="U23" s="28" t="str">
        <f t="shared" si="8"/>
        <v>-</v>
      </c>
      <c r="V23" s="41" t="str">
        <f>IF('入力シート（肉用牛）'!$J$7&gt;$A23,'入力シート（肉用牛）'!$K$4,"-")</f>
        <v>-</v>
      </c>
      <c r="W23" s="36" t="str">
        <f>IF('入力シート（肉用牛）'!$J$7&gt;$A23,W22+V23*30.4,"-")</f>
        <v>-</v>
      </c>
      <c r="X23" s="36" t="str">
        <f t="shared" si="9"/>
        <v>-</v>
      </c>
      <c r="Y23" s="32" t="str">
        <f t="shared" si="10"/>
        <v>-</v>
      </c>
      <c r="Z23" s="28" t="str">
        <f t="shared" si="11"/>
        <v>-</v>
      </c>
      <c r="AA23" s="41" t="str">
        <f>IF('入力シート（肉用牛）'!$J$8&gt;$A23,'入力シート（肉用牛）'!$K$4,"-")</f>
        <v>-</v>
      </c>
      <c r="AB23" s="36" t="str">
        <f>IF('入力シート（肉用牛）'!$J$8&gt;$A23,AB22+AA23*30.4,"-")</f>
        <v>-</v>
      </c>
      <c r="AC23" s="36" t="str">
        <f t="shared" si="12"/>
        <v>-</v>
      </c>
      <c r="AD23" s="32" t="str">
        <f t="shared" si="13"/>
        <v>-</v>
      </c>
      <c r="AE23" s="28" t="str">
        <f t="shared" si="14"/>
        <v>-</v>
      </c>
      <c r="AG23">
        <v>21</v>
      </c>
      <c r="AH23" s="44" t="str">
        <f>IF('入力シート（肉用牛）'!$H$10&gt;=AG23,'入力シート（肉用牛）'!$K$10,"-")</f>
        <v>-</v>
      </c>
      <c r="AI23" s="31" t="str">
        <f>IF('入力シート（肉用牛）'!$H$10&gt;=AG23,AI22+AH23*30.4,"-")</f>
        <v>-</v>
      </c>
      <c r="AJ23" s="36" t="str">
        <f t="shared" si="15"/>
        <v>-</v>
      </c>
      <c r="AK23" s="31" t="str">
        <f t="shared" si="16"/>
        <v>-</v>
      </c>
      <c r="AL23" s="28" t="str">
        <f t="shared" si="17"/>
        <v>-</v>
      </c>
      <c r="AM23" s="44" t="str">
        <f>IF('入力シート（肉用牛）'!$H$10&gt;=AG23,'入力シート（肉用牛）'!$K$10,"-")</f>
        <v>-</v>
      </c>
      <c r="AN23" s="31" t="str">
        <f>IF('入力シート（肉用牛）'!$H$10&gt;=AG23,AN22+AM23*30.4,"-")</f>
        <v>-</v>
      </c>
      <c r="AO23" s="36" t="str">
        <f t="shared" si="18"/>
        <v>-</v>
      </c>
      <c r="AP23" s="31" t="str">
        <f t="shared" si="19"/>
        <v>-</v>
      </c>
      <c r="AQ23" s="28" t="str">
        <f t="shared" si="20"/>
        <v>-</v>
      </c>
      <c r="AR23" s="32">
        <v>0.6</v>
      </c>
      <c r="AS23" s="31">
        <f t="shared" si="35"/>
        <v>407.85600000000011</v>
      </c>
      <c r="AT23" s="31">
        <f t="shared" si="36"/>
        <v>416.97600000000011</v>
      </c>
      <c r="AU23" s="31">
        <f t="shared" si="33"/>
        <v>8.2738525496124158</v>
      </c>
      <c r="AV23" s="28">
        <f t="shared" si="34"/>
        <v>278.17728818075813</v>
      </c>
      <c r="AW23" s="44" t="str">
        <f>IF('入力シート（肉用牛）'!$H$10&gt;=AG23,'入力シート（肉用牛）'!$K$10,"-")</f>
        <v>-</v>
      </c>
      <c r="AX23" s="31" t="str">
        <f>IF('入力シート（肉用牛）'!$H$10&gt;=AG23,AX22+AW23*30.4,"-")</f>
        <v>-</v>
      </c>
      <c r="AY23" s="36" t="str">
        <f t="shared" si="21"/>
        <v>-</v>
      </c>
      <c r="AZ23" s="31" t="str">
        <f t="shared" si="22"/>
        <v>-</v>
      </c>
      <c r="BA23" s="28" t="str">
        <f t="shared" si="23"/>
        <v>-</v>
      </c>
      <c r="BB23" s="44" t="str">
        <f>IF('入力シート（肉用牛）'!$H$10&gt;=AG23,'入力シート（肉用牛）'!$K$10,"-")</f>
        <v>-</v>
      </c>
      <c r="BC23" s="31" t="str">
        <f>IF('入力シート（肉用牛）'!$H$10&gt;=AG23,BC22+BB23*30.4,"-")</f>
        <v>-</v>
      </c>
      <c r="BD23" s="36" t="str">
        <f t="shared" si="24"/>
        <v>-</v>
      </c>
      <c r="BE23" s="31" t="str">
        <f t="shared" si="25"/>
        <v>-</v>
      </c>
      <c r="BF23" s="28" t="str">
        <f t="shared" si="26"/>
        <v>-</v>
      </c>
      <c r="BG23" s="44" t="str">
        <f>IF('入力シート（肉用牛）'!$H$10&gt;=AG23,'入力シート（肉用牛）'!$K$10,"-")</f>
        <v>-</v>
      </c>
      <c r="BH23" s="31" t="str">
        <f>IF('入力シート（肉用牛）'!$H$10&gt;=AG23,BH22+BG23*30.4,"-")</f>
        <v>-</v>
      </c>
      <c r="BI23" s="36" t="str">
        <f t="shared" si="27"/>
        <v>-</v>
      </c>
      <c r="BJ23" s="31" t="str">
        <f t="shared" si="28"/>
        <v>-</v>
      </c>
      <c r="BK23" s="28" t="str">
        <f t="shared" si="29"/>
        <v>-</v>
      </c>
    </row>
    <row r="24" spans="1:63">
      <c r="A24" s="27">
        <v>20</v>
      </c>
      <c r="B24" s="41" t="str">
        <f>IF('入力シート（肉用牛）'!$J$3&gt;$A24,'入力シート（肉用牛）'!$K$3,"-")</f>
        <v>-</v>
      </c>
      <c r="C24" s="36" t="str">
        <f>IF('入力シート（肉用牛）'!$J$3&gt;$A24,C23+B24*30.4,"-")</f>
        <v>-</v>
      </c>
      <c r="D24" s="36" t="str">
        <f t="shared" si="30"/>
        <v>-</v>
      </c>
      <c r="E24" s="32" t="str">
        <f t="shared" ref="E24:E34" si="37">IFERROR(-3.481+2.668*B24+4.548*10^-2*D24-7.207*10^-5*D24^2+3.867*10^-8*D24^3,"-")</f>
        <v>-</v>
      </c>
      <c r="F24" s="28" t="str">
        <f t="shared" si="1"/>
        <v>-</v>
      </c>
      <c r="G24" s="41" t="str">
        <f>IF('入力シート（肉用牛）'!$J$4&gt;$A24,'入力シート（肉用牛）'!$K$4,"-")</f>
        <v>-</v>
      </c>
      <c r="H24" s="36" t="str">
        <f>IF('入力シート（肉用牛）'!$J$4&gt;$A24,H23+G24*30.4,"-")</f>
        <v>-</v>
      </c>
      <c r="I24" s="36" t="str">
        <f t="shared" si="31"/>
        <v>-</v>
      </c>
      <c r="J24" s="32" t="str">
        <f t="shared" si="2"/>
        <v>-</v>
      </c>
      <c r="K24" s="28" t="str">
        <f t="shared" si="3"/>
        <v>-</v>
      </c>
      <c r="L24" s="41" t="str">
        <f>IF('入力シート（肉用牛）'!$J$5&gt;$A24,'入力シート（肉用牛）'!$K$4,"-")</f>
        <v>-</v>
      </c>
      <c r="M24" s="36" t="str">
        <f>IF('入力シート（肉用牛）'!$J$5&gt;$A24,M23+L24*30.4,"-")</f>
        <v>-</v>
      </c>
      <c r="N24" s="36" t="str">
        <f t="shared" si="32"/>
        <v>-</v>
      </c>
      <c r="O24" s="32" t="str">
        <f t="shared" si="4"/>
        <v>-</v>
      </c>
      <c r="P24" s="28" t="str">
        <f t="shared" si="5"/>
        <v>-</v>
      </c>
      <c r="Q24" s="41" t="str">
        <f>IF('入力シート（肉用牛）'!$J$6&gt;$A24,'入力シート（肉用牛）'!$K$4,"-")</f>
        <v>-</v>
      </c>
      <c r="R24" s="36" t="str">
        <f>IF('入力シート（肉用牛）'!$J$6&gt;$A24,R23+Q24*30.4,"-")</f>
        <v>-</v>
      </c>
      <c r="S24" s="36" t="str">
        <f t="shared" si="6"/>
        <v>-</v>
      </c>
      <c r="T24" s="32" t="str">
        <f t="shared" si="7"/>
        <v>-</v>
      </c>
      <c r="U24" s="28" t="str">
        <f t="shared" si="8"/>
        <v>-</v>
      </c>
      <c r="V24" s="41" t="str">
        <f>IF('入力シート（肉用牛）'!$J$7&gt;$A24,'入力シート（肉用牛）'!$K$4,"-")</f>
        <v>-</v>
      </c>
      <c r="W24" s="36" t="str">
        <f>IF('入力シート（肉用牛）'!$J$7&gt;$A24,W23+V24*30.4,"-")</f>
        <v>-</v>
      </c>
      <c r="X24" s="36" t="str">
        <f t="shared" si="9"/>
        <v>-</v>
      </c>
      <c r="Y24" s="32" t="str">
        <f t="shared" si="10"/>
        <v>-</v>
      </c>
      <c r="Z24" s="28" t="str">
        <f t="shared" si="11"/>
        <v>-</v>
      </c>
      <c r="AA24" s="41" t="str">
        <f>IF('入力シート（肉用牛）'!$J$8&gt;$A24,'入力シート（肉用牛）'!$K$4,"-")</f>
        <v>-</v>
      </c>
      <c r="AB24" s="36" t="str">
        <f>IF('入力シート（肉用牛）'!$J$8&gt;$A24,AB23+AA24*30.4,"-")</f>
        <v>-</v>
      </c>
      <c r="AC24" s="36" t="str">
        <f t="shared" si="12"/>
        <v>-</v>
      </c>
      <c r="AD24" s="32" t="str">
        <f t="shared" si="13"/>
        <v>-</v>
      </c>
      <c r="AE24" s="28" t="str">
        <f t="shared" si="14"/>
        <v>-</v>
      </c>
      <c r="AG24">
        <v>22</v>
      </c>
      <c r="AH24" s="44" t="str">
        <f>IF('入力シート（肉用牛）'!$H$10&gt;=AG24,'入力シート（肉用牛）'!$K$10,"-")</f>
        <v>-</v>
      </c>
      <c r="AI24" s="31" t="str">
        <f>IF('入力シート（肉用牛）'!$H$10&gt;=AG24,AI23+AH24*30.4,"-")</f>
        <v>-</v>
      </c>
      <c r="AJ24" s="36" t="str">
        <f t="shared" si="15"/>
        <v>-</v>
      </c>
      <c r="AK24" s="31" t="str">
        <f t="shared" si="16"/>
        <v>-</v>
      </c>
      <c r="AL24" s="28" t="str">
        <f t="shared" si="17"/>
        <v>-</v>
      </c>
      <c r="AM24" s="44" t="str">
        <f>IF('入力シート（肉用牛）'!$H$10&gt;=AG24,'入力シート（肉用牛）'!$K$10,"-")</f>
        <v>-</v>
      </c>
      <c r="AN24" s="31" t="str">
        <f>IF('入力シート（肉用牛）'!$H$10&gt;=AG24,AN23+AM24*30.4,"-")</f>
        <v>-</v>
      </c>
      <c r="AO24" s="36" t="str">
        <f t="shared" si="18"/>
        <v>-</v>
      </c>
      <c r="AP24" s="31" t="str">
        <f t="shared" si="19"/>
        <v>-</v>
      </c>
      <c r="AQ24" s="28" t="str">
        <f t="shared" si="20"/>
        <v>-</v>
      </c>
      <c r="AR24" s="32">
        <v>0.6</v>
      </c>
      <c r="AS24" s="31">
        <f t="shared" si="35"/>
        <v>426.09600000000012</v>
      </c>
      <c r="AT24" s="31">
        <f t="shared" si="36"/>
        <v>435.21600000000012</v>
      </c>
      <c r="AU24" s="31">
        <f t="shared" si="33"/>
        <v>8.5438403121727049</v>
      </c>
      <c r="AV24" s="28">
        <f t="shared" si="34"/>
        <v>285.87592949816519</v>
      </c>
      <c r="AW24" s="44" t="str">
        <f>IF('入力シート（肉用牛）'!$H$10&gt;=AG24,'入力シート（肉用牛）'!$K$10,"-")</f>
        <v>-</v>
      </c>
      <c r="AX24" s="31" t="str">
        <f>IF('入力シート（肉用牛）'!$H$10&gt;=AG24,AX23+AW24*30.4,"-")</f>
        <v>-</v>
      </c>
      <c r="AY24" s="36" t="str">
        <f t="shared" si="21"/>
        <v>-</v>
      </c>
      <c r="AZ24" s="31" t="str">
        <f t="shared" si="22"/>
        <v>-</v>
      </c>
      <c r="BA24" s="28" t="str">
        <f t="shared" si="23"/>
        <v>-</v>
      </c>
      <c r="BB24" s="44" t="str">
        <f>IF('入力シート（肉用牛）'!$H$10&gt;=AG24,'入力シート（肉用牛）'!$K$10,"-")</f>
        <v>-</v>
      </c>
      <c r="BC24" s="31" t="str">
        <f>IF('入力シート（肉用牛）'!$H$10&gt;=AG24,BC23+BB24*30.4,"-")</f>
        <v>-</v>
      </c>
      <c r="BD24" s="36" t="str">
        <f t="shared" si="24"/>
        <v>-</v>
      </c>
      <c r="BE24" s="31" t="str">
        <f t="shared" si="25"/>
        <v>-</v>
      </c>
      <c r="BF24" s="28" t="str">
        <f t="shared" si="26"/>
        <v>-</v>
      </c>
      <c r="BG24" s="44" t="str">
        <f>IF('入力シート（肉用牛）'!$H$10&gt;=AG24,'入力シート（肉用牛）'!$K$10,"-")</f>
        <v>-</v>
      </c>
      <c r="BH24" s="31" t="str">
        <f>IF('入力シート（肉用牛）'!$H$10&gt;=AG24,BH23+BG24*30.4,"-")</f>
        <v>-</v>
      </c>
      <c r="BI24" s="36" t="str">
        <f t="shared" si="27"/>
        <v>-</v>
      </c>
      <c r="BJ24" s="31" t="str">
        <f t="shared" si="28"/>
        <v>-</v>
      </c>
      <c r="BK24" s="28" t="str">
        <f t="shared" si="29"/>
        <v>-</v>
      </c>
    </row>
    <row r="25" spans="1:63">
      <c r="A25" s="27">
        <v>21</v>
      </c>
      <c r="B25" s="41" t="str">
        <f>IF('入力シート（肉用牛）'!$J$3&gt;$A25,'入力シート（肉用牛）'!$K$3,"-")</f>
        <v>-</v>
      </c>
      <c r="C25" s="36" t="str">
        <f>IF('入力シート（肉用牛）'!$J$3&gt;$A25,C24+B25*30.4,"-")</f>
        <v>-</v>
      </c>
      <c r="D25" s="36" t="str">
        <f t="shared" si="30"/>
        <v>-</v>
      </c>
      <c r="E25" s="32" t="str">
        <f t="shared" si="37"/>
        <v>-</v>
      </c>
      <c r="F25" s="28" t="str">
        <f t="shared" si="1"/>
        <v>-</v>
      </c>
      <c r="G25" s="41" t="str">
        <f>IF('入力シート（肉用牛）'!$J$4&gt;$A25,'入力シート（肉用牛）'!$K$4,"-")</f>
        <v>-</v>
      </c>
      <c r="H25" s="36" t="str">
        <f>IF('入力シート（肉用牛）'!$J$4&gt;$A25,H24+G25*30.4,"-")</f>
        <v>-</v>
      </c>
      <c r="I25" s="36" t="str">
        <f t="shared" si="31"/>
        <v>-</v>
      </c>
      <c r="J25" s="32" t="str">
        <f t="shared" si="2"/>
        <v>-</v>
      </c>
      <c r="K25" s="28" t="str">
        <f t="shared" si="3"/>
        <v>-</v>
      </c>
      <c r="L25" s="41" t="str">
        <f>IF('入力シート（肉用牛）'!$J$5&gt;$A25,'入力シート（肉用牛）'!$K$4,"-")</f>
        <v>-</v>
      </c>
      <c r="M25" s="36" t="str">
        <f>IF('入力シート（肉用牛）'!$J$5&gt;$A25,M24+L25*30.4,"-")</f>
        <v>-</v>
      </c>
      <c r="N25" s="36" t="str">
        <f t="shared" si="32"/>
        <v>-</v>
      </c>
      <c r="O25" s="32" t="str">
        <f t="shared" si="4"/>
        <v>-</v>
      </c>
      <c r="P25" s="28" t="str">
        <f t="shared" si="5"/>
        <v>-</v>
      </c>
      <c r="Q25" s="41" t="str">
        <f>IF('入力シート（肉用牛）'!$J$6&gt;$A25,'入力シート（肉用牛）'!$K$4,"-")</f>
        <v>-</v>
      </c>
      <c r="R25" s="36" t="str">
        <f>IF('入力シート（肉用牛）'!$J$6&gt;$A25,R24+Q25*30.4,"-")</f>
        <v>-</v>
      </c>
      <c r="S25" s="36" t="str">
        <f t="shared" si="6"/>
        <v>-</v>
      </c>
      <c r="T25" s="32" t="str">
        <f t="shared" si="7"/>
        <v>-</v>
      </c>
      <c r="U25" s="28" t="str">
        <f t="shared" si="8"/>
        <v>-</v>
      </c>
      <c r="V25" s="41" t="str">
        <f>IF('入力シート（肉用牛）'!$J$7&gt;$A25,'入力シート（肉用牛）'!$K$4,"-")</f>
        <v>-</v>
      </c>
      <c r="W25" s="36" t="str">
        <f>IF('入力シート（肉用牛）'!$J$7&gt;$A25,W24+V25*30.4,"-")</f>
        <v>-</v>
      </c>
      <c r="X25" s="36" t="str">
        <f t="shared" si="9"/>
        <v>-</v>
      </c>
      <c r="Y25" s="32" t="str">
        <f t="shared" si="10"/>
        <v>-</v>
      </c>
      <c r="Z25" s="28" t="str">
        <f t="shared" si="11"/>
        <v>-</v>
      </c>
      <c r="AA25" s="41" t="str">
        <f>IF('入力シート（肉用牛）'!$J$8&gt;$A25,'入力シート（肉用牛）'!$K$4,"-")</f>
        <v>-</v>
      </c>
      <c r="AB25" s="36" t="str">
        <f>IF('入力シート（肉用牛）'!$J$8&gt;$A25,AB24+AA25*30.4,"-")</f>
        <v>-</v>
      </c>
      <c r="AC25" s="36" t="str">
        <f t="shared" si="12"/>
        <v>-</v>
      </c>
      <c r="AD25" s="32" t="str">
        <f t="shared" si="13"/>
        <v>-</v>
      </c>
      <c r="AE25" s="28" t="str">
        <f t="shared" si="14"/>
        <v>-</v>
      </c>
      <c r="AG25">
        <v>23</v>
      </c>
      <c r="AH25" s="44" t="str">
        <f>IF('入力シート（肉用牛）'!$H$10&gt;=AG25,'入力シート（肉用牛）'!$K$10,"-")</f>
        <v>-</v>
      </c>
      <c r="AI25" s="31" t="str">
        <f>IF('入力シート（肉用牛）'!$H$10&gt;=AG25,AI24+AH25*30.4,"-")</f>
        <v>-</v>
      </c>
      <c r="AJ25" s="36" t="str">
        <f t="shared" si="15"/>
        <v>-</v>
      </c>
      <c r="AK25" s="31" t="str">
        <f t="shared" si="16"/>
        <v>-</v>
      </c>
      <c r="AL25" s="28" t="str">
        <f t="shared" si="17"/>
        <v>-</v>
      </c>
      <c r="AM25" s="44" t="str">
        <f>IF('入力シート（肉用牛）'!$H$10&gt;=AG25,'入力シート（肉用牛）'!$K$10,"-")</f>
        <v>-</v>
      </c>
      <c r="AN25" s="31" t="str">
        <f>IF('入力シート（肉用牛）'!$H$10&gt;=AG25,AN24+AM25*30.4,"-")</f>
        <v>-</v>
      </c>
      <c r="AO25" s="36" t="str">
        <f t="shared" si="18"/>
        <v>-</v>
      </c>
      <c r="AP25" s="31" t="str">
        <f t="shared" si="19"/>
        <v>-</v>
      </c>
      <c r="AQ25" s="28" t="str">
        <f t="shared" si="20"/>
        <v>-</v>
      </c>
      <c r="AR25" s="32">
        <v>0.6</v>
      </c>
      <c r="AS25" s="31">
        <f t="shared" si="35"/>
        <v>444.33600000000013</v>
      </c>
      <c r="AT25" s="31">
        <f t="shared" si="36"/>
        <v>444.48800000000011</v>
      </c>
      <c r="AU25" s="31">
        <f>(0.1067*AT25^0.75+(0.0639*AT25^0.75*AR25)/(0.78*(0.4213+0.1491*AR25)+0.006))/((0.4213+0.1491*AR25)*4.4)+1</f>
        <v>9.6799957651198199</v>
      </c>
      <c r="AV25" s="28">
        <f t="shared" si="34"/>
        <v>316.91679078395816</v>
      </c>
      <c r="AW25" s="44" t="str">
        <f>IF('入力シート（肉用牛）'!$H$10&gt;=AG25,'入力シート（肉用牛）'!$K$10,"-")</f>
        <v>-</v>
      </c>
      <c r="AX25" s="31" t="str">
        <f>IF('入力シート（肉用牛）'!$H$10&gt;=AG25,AX24+AW25*30.4,"-")</f>
        <v>-</v>
      </c>
      <c r="AY25" s="36" t="str">
        <f t="shared" si="21"/>
        <v>-</v>
      </c>
      <c r="AZ25" s="31" t="str">
        <f t="shared" si="22"/>
        <v>-</v>
      </c>
      <c r="BA25" s="28" t="str">
        <f t="shared" si="23"/>
        <v>-</v>
      </c>
      <c r="BB25" s="44" t="str">
        <f>IF('入力シート（肉用牛）'!$H$10&gt;=AG25,'入力シート（肉用牛）'!$K$10,"-")</f>
        <v>-</v>
      </c>
      <c r="BC25" s="31" t="str">
        <f>IF('入力シート（肉用牛）'!$H$10&gt;=AG25,BC24+BB25*30.4,"-")</f>
        <v>-</v>
      </c>
      <c r="BD25" s="36" t="str">
        <f t="shared" si="24"/>
        <v>-</v>
      </c>
      <c r="BE25" s="31" t="str">
        <f t="shared" si="25"/>
        <v>-</v>
      </c>
      <c r="BF25" s="28" t="str">
        <f t="shared" si="26"/>
        <v>-</v>
      </c>
      <c r="BG25" s="44" t="str">
        <f>IF('入力シート（肉用牛）'!$H$10&gt;=AG25,'入力シート（肉用牛）'!$K$10,"-")</f>
        <v>-</v>
      </c>
      <c r="BH25" s="31" t="str">
        <f>IF('入力シート（肉用牛）'!$H$10&gt;=AG25,BH24+BG25*30.4,"-")</f>
        <v>-</v>
      </c>
      <c r="BI25" s="36" t="str">
        <f t="shared" si="27"/>
        <v>-</v>
      </c>
      <c r="BJ25" s="31" t="str">
        <f t="shared" si="28"/>
        <v>-</v>
      </c>
      <c r="BK25" s="28" t="str">
        <f t="shared" si="29"/>
        <v>-</v>
      </c>
    </row>
    <row r="26" spans="1:63">
      <c r="A26" s="27">
        <v>22</v>
      </c>
      <c r="B26" s="41" t="str">
        <f>IF('入力シート（肉用牛）'!$J$3&gt;$A26,'入力シート（肉用牛）'!$K$3,"-")</f>
        <v>-</v>
      </c>
      <c r="C26" s="36" t="str">
        <f>IF('入力シート（肉用牛）'!$J$3&gt;$A26,C25+B26*30.4,"-")</f>
        <v>-</v>
      </c>
      <c r="D26" s="36" t="str">
        <f t="shared" si="30"/>
        <v>-</v>
      </c>
      <c r="E26" s="32" t="str">
        <f t="shared" si="37"/>
        <v>-</v>
      </c>
      <c r="F26" s="28" t="str">
        <f t="shared" si="1"/>
        <v>-</v>
      </c>
      <c r="G26" s="41" t="str">
        <f>IF('入力シート（肉用牛）'!$J$4&gt;$A26,'入力シート（肉用牛）'!$K$4,"-")</f>
        <v>-</v>
      </c>
      <c r="H26" s="36" t="str">
        <f>IF('入力シート（肉用牛）'!$J$4&gt;$A26,H25+G26*30.4,"-")</f>
        <v>-</v>
      </c>
      <c r="I26" s="36" t="str">
        <f t="shared" si="31"/>
        <v>-</v>
      </c>
      <c r="J26" s="32" t="str">
        <f t="shared" si="2"/>
        <v>-</v>
      </c>
      <c r="K26" s="28" t="str">
        <f t="shared" si="3"/>
        <v>-</v>
      </c>
      <c r="L26" s="41" t="str">
        <f>IF('入力シート（肉用牛）'!$J$5&gt;$A26,'入力シート（肉用牛）'!$K$4,"-")</f>
        <v>-</v>
      </c>
      <c r="M26" s="36" t="str">
        <f>IF('入力シート（肉用牛）'!$J$5&gt;$A26,M25+L26*30.4,"-")</f>
        <v>-</v>
      </c>
      <c r="N26" s="36" t="str">
        <f t="shared" si="32"/>
        <v>-</v>
      </c>
      <c r="O26" s="32" t="str">
        <f t="shared" si="4"/>
        <v>-</v>
      </c>
      <c r="P26" s="28" t="str">
        <f t="shared" si="5"/>
        <v>-</v>
      </c>
      <c r="Q26" s="41" t="str">
        <f>IF('入力シート（肉用牛）'!$J$6&gt;$A26,'入力シート（肉用牛）'!$K$4,"-")</f>
        <v>-</v>
      </c>
      <c r="R26" s="36" t="str">
        <f>IF('入力シート（肉用牛）'!$J$6&gt;$A26,R25+Q26*30.4,"-")</f>
        <v>-</v>
      </c>
      <c r="S26" s="36" t="str">
        <f t="shared" si="6"/>
        <v>-</v>
      </c>
      <c r="T26" s="32" t="str">
        <f t="shared" si="7"/>
        <v>-</v>
      </c>
      <c r="U26" s="28" t="str">
        <f t="shared" si="8"/>
        <v>-</v>
      </c>
      <c r="V26" s="41" t="str">
        <f>IF('入力シート（肉用牛）'!$J$7&gt;$A26,'入力シート（肉用牛）'!$K$4,"-")</f>
        <v>-</v>
      </c>
      <c r="W26" s="36" t="str">
        <f>IF('入力シート（肉用牛）'!$J$7&gt;$A26,W25+V26*30.4,"-")</f>
        <v>-</v>
      </c>
      <c r="X26" s="36" t="str">
        <f t="shared" si="9"/>
        <v>-</v>
      </c>
      <c r="Y26" s="32" t="str">
        <f t="shared" si="10"/>
        <v>-</v>
      </c>
      <c r="Z26" s="28" t="str">
        <f t="shared" si="11"/>
        <v>-</v>
      </c>
      <c r="AA26" s="41" t="str">
        <f>IF('入力シート（肉用牛）'!$J$8&gt;$A26,'入力シート（肉用牛）'!$K$4,"-")</f>
        <v>-</v>
      </c>
      <c r="AB26" s="36" t="str">
        <f>IF('入力シート（肉用牛）'!$J$8&gt;$A26,AB25+AA26*30.4,"-")</f>
        <v>-</v>
      </c>
      <c r="AC26" s="36" t="str">
        <f t="shared" si="12"/>
        <v>-</v>
      </c>
      <c r="AD26" s="32" t="str">
        <f t="shared" si="13"/>
        <v>-</v>
      </c>
      <c r="AE26" s="28" t="str">
        <f t="shared" si="14"/>
        <v>-</v>
      </c>
      <c r="AG26">
        <v>24</v>
      </c>
      <c r="AH26" s="44" t="str">
        <f>IF('入力シート（肉用牛）'!$H$10&gt;=AG26,'入力シート（肉用牛）'!$K$10,"-")</f>
        <v>-</v>
      </c>
      <c r="AI26" s="31" t="str">
        <f>IF('入力シート（肉用牛）'!$H$10&gt;=AG26,AI25+AH26*30.4,"-")</f>
        <v>-</v>
      </c>
      <c r="AJ26" s="36" t="str">
        <f t="shared" si="15"/>
        <v>-</v>
      </c>
      <c r="AK26" s="31" t="str">
        <f t="shared" si="16"/>
        <v>-</v>
      </c>
      <c r="AL26" s="28" t="str">
        <f t="shared" si="17"/>
        <v>-</v>
      </c>
      <c r="AM26" s="44" t="str">
        <f>IF('入力シート（肉用牛）'!$H$10&gt;=AG26,'入力シート（肉用牛）'!$K$10,"-")</f>
        <v>-</v>
      </c>
      <c r="AN26" s="31" t="str">
        <f>IF('入力シート（肉用牛）'!$H$10&gt;=AG26,AN25+AM26*30.4,"-")</f>
        <v>-</v>
      </c>
      <c r="AO26" s="36" t="str">
        <f t="shared" si="18"/>
        <v>-</v>
      </c>
      <c r="AP26" s="31" t="str">
        <f t="shared" si="19"/>
        <v>-</v>
      </c>
      <c r="AQ26" s="28" t="str">
        <f t="shared" si="20"/>
        <v>-</v>
      </c>
      <c r="AR26" s="32">
        <v>0.01</v>
      </c>
      <c r="AS26" s="31">
        <f t="shared" si="35"/>
        <v>444.6400000000001</v>
      </c>
      <c r="AT26" s="31">
        <f t="shared" si="36"/>
        <v>444.79200000000009</v>
      </c>
      <c r="AU26" s="31">
        <f>(0.1067*AT26^0.75+(0.0639*AT26^0.75*AR26)/(0.78*(0.4213+0.1491*AR26)+0.006))/((0.4213+0.1491*AR26)*4.4)+1</f>
        <v>6.6543323627325766</v>
      </c>
      <c r="AV26" s="28">
        <f t="shared" si="34"/>
        <v>229.39900662295526</v>
      </c>
      <c r="AW26" s="44" t="str">
        <f>IF('入力シート（肉用牛）'!$H$10&gt;=AG26,'入力シート（肉用牛）'!$K$10,"-")</f>
        <v>-</v>
      </c>
      <c r="AX26" s="31" t="str">
        <f>IF('入力シート（肉用牛）'!$H$10&gt;=AG26,AX25+AW26*30.4,"-")</f>
        <v>-</v>
      </c>
      <c r="AY26" s="36" t="str">
        <f t="shared" si="21"/>
        <v>-</v>
      </c>
      <c r="AZ26" s="31" t="str">
        <f t="shared" si="22"/>
        <v>-</v>
      </c>
      <c r="BA26" s="28" t="str">
        <f t="shared" si="23"/>
        <v>-</v>
      </c>
      <c r="BB26" s="44" t="str">
        <f>IF('入力シート（肉用牛）'!$H$10&gt;=AG26,'入力シート（肉用牛）'!$K$10,"-")</f>
        <v>-</v>
      </c>
      <c r="BC26" s="31" t="str">
        <f>IF('入力シート（肉用牛）'!$H$10&gt;=AG26,BC25+BB26*30.4,"-")</f>
        <v>-</v>
      </c>
      <c r="BD26" s="36" t="str">
        <f t="shared" si="24"/>
        <v>-</v>
      </c>
      <c r="BE26" s="31" t="str">
        <f t="shared" si="25"/>
        <v>-</v>
      </c>
      <c r="BF26" s="28" t="str">
        <f t="shared" si="26"/>
        <v>-</v>
      </c>
      <c r="BG26" s="44" t="str">
        <f>IF('入力シート（肉用牛）'!$H$10&gt;=AG26,'入力シート（肉用牛）'!$K$10,"-")</f>
        <v>-</v>
      </c>
      <c r="BH26" s="31" t="str">
        <f>IF('入力シート（肉用牛）'!$H$10&gt;=AG26,BH25+BG26*30.4,"-")</f>
        <v>-</v>
      </c>
      <c r="BI26" s="36" t="str">
        <f t="shared" si="27"/>
        <v>-</v>
      </c>
      <c r="BJ26" s="31" t="str">
        <f t="shared" si="28"/>
        <v>-</v>
      </c>
      <c r="BK26" s="28" t="str">
        <f t="shared" si="29"/>
        <v>-</v>
      </c>
    </row>
    <row r="27" spans="1:63">
      <c r="A27" s="27">
        <v>23</v>
      </c>
      <c r="B27" s="41" t="str">
        <f>IF('入力シート（肉用牛）'!$J$3&gt;$A27,'入力シート（肉用牛）'!$K$3,"-")</f>
        <v>-</v>
      </c>
      <c r="C27" s="36" t="str">
        <f>IF('入力シート（肉用牛）'!$J$3&gt;$A27,C26+B27*30.4,"-")</f>
        <v>-</v>
      </c>
      <c r="D27" s="36" t="str">
        <f t="shared" si="30"/>
        <v>-</v>
      </c>
      <c r="E27" s="32" t="str">
        <f t="shared" si="37"/>
        <v>-</v>
      </c>
      <c r="F27" s="28" t="str">
        <f t="shared" si="1"/>
        <v>-</v>
      </c>
      <c r="G27" s="41" t="str">
        <f>IF('入力シート（肉用牛）'!$J$4&gt;$A27,'入力シート（肉用牛）'!$K$4,"-")</f>
        <v>-</v>
      </c>
      <c r="H27" s="36" t="str">
        <f>IF('入力シート（肉用牛）'!$J$4&gt;$A27,H26+G27*30.4,"-")</f>
        <v>-</v>
      </c>
      <c r="I27" s="36" t="str">
        <f t="shared" si="31"/>
        <v>-</v>
      </c>
      <c r="J27" s="32" t="str">
        <f t="shared" si="2"/>
        <v>-</v>
      </c>
      <c r="K27" s="28" t="str">
        <f t="shared" si="3"/>
        <v>-</v>
      </c>
      <c r="L27" s="41" t="str">
        <f>IF('入力シート（肉用牛）'!$J$5&gt;$A27,'入力シート（肉用牛）'!$K$4,"-")</f>
        <v>-</v>
      </c>
      <c r="M27" s="36" t="str">
        <f>IF('入力シート（肉用牛）'!$J$5&gt;$A27,M26+L27*30.4,"-")</f>
        <v>-</v>
      </c>
      <c r="N27" s="36" t="str">
        <f t="shared" si="32"/>
        <v>-</v>
      </c>
      <c r="O27" s="32" t="str">
        <f t="shared" si="4"/>
        <v>-</v>
      </c>
      <c r="P27" s="28" t="str">
        <f t="shared" si="5"/>
        <v>-</v>
      </c>
      <c r="Q27" s="41" t="str">
        <f>IF('入力シート（肉用牛）'!$J$6&gt;$A27,'入力シート（肉用牛）'!$K$4,"-")</f>
        <v>-</v>
      </c>
      <c r="R27" s="36" t="str">
        <f>IF('入力シート（肉用牛）'!$J$6&gt;$A27,R26+Q27*30.4,"-")</f>
        <v>-</v>
      </c>
      <c r="S27" s="36" t="str">
        <f t="shared" si="6"/>
        <v>-</v>
      </c>
      <c r="T27" s="32" t="str">
        <f t="shared" si="7"/>
        <v>-</v>
      </c>
      <c r="U27" s="28" t="str">
        <f t="shared" si="8"/>
        <v>-</v>
      </c>
      <c r="V27" s="41" t="str">
        <f>IF('入力シート（肉用牛）'!$J$7&gt;$A27,'入力シート（肉用牛）'!$K$4,"-")</f>
        <v>-</v>
      </c>
      <c r="W27" s="36" t="str">
        <f>IF('入力シート（肉用牛）'!$J$7&gt;$A27,W26+V27*30.4,"-")</f>
        <v>-</v>
      </c>
      <c r="X27" s="36" t="str">
        <f>IFERROR(AVERAGE(W27:W28),"-")</f>
        <v>-</v>
      </c>
      <c r="Y27" s="32" t="str">
        <f t="shared" si="10"/>
        <v>-</v>
      </c>
      <c r="Z27" s="28" t="str">
        <f t="shared" si="11"/>
        <v>-</v>
      </c>
      <c r="AA27" s="41" t="str">
        <f>IF('入力シート（肉用牛）'!$J$8&gt;$A27,'入力シート（肉用牛）'!$K$4,"-")</f>
        <v>-</v>
      </c>
      <c r="AB27" s="36" t="str">
        <f>IF('入力シート（肉用牛）'!$J$8&gt;$A27,AB26+AA27*30.4,"-")</f>
        <v>-</v>
      </c>
      <c r="AC27" s="36" t="str">
        <f t="shared" si="12"/>
        <v>-</v>
      </c>
      <c r="AD27" s="32" t="str">
        <f t="shared" si="13"/>
        <v>-</v>
      </c>
      <c r="AE27" s="28" t="str">
        <f t="shared" si="14"/>
        <v>-</v>
      </c>
      <c r="AG27">
        <v>25</v>
      </c>
      <c r="AH27" s="44" t="str">
        <f>IF('入力シート（肉用牛）'!$H$10&gt;=AG27,'入力シート（肉用牛）'!$K$10,"-")</f>
        <v>-</v>
      </c>
      <c r="AI27" s="31" t="str">
        <f>IF('入力シート（肉用牛）'!$H$10&gt;=AG27,AI26+AH27*30.4,"-")</f>
        <v>-</v>
      </c>
      <c r="AJ27" s="36" t="str">
        <f t="shared" si="15"/>
        <v>-</v>
      </c>
      <c r="AK27" s="31" t="str">
        <f t="shared" si="16"/>
        <v>-</v>
      </c>
      <c r="AL27" s="28" t="str">
        <f t="shared" si="17"/>
        <v>-</v>
      </c>
      <c r="AM27" s="44" t="str">
        <f>IF('入力シート（肉用牛）'!$H$10&gt;=AG27,'入力シート（肉用牛）'!$K$10,"-")</f>
        <v>-</v>
      </c>
      <c r="AN27" s="31" t="str">
        <f>IF('入力シート（肉用牛）'!$H$10&gt;=AG27,AN26+AM27*30.4,"-")</f>
        <v>-</v>
      </c>
      <c r="AO27" s="36" t="str">
        <f t="shared" si="18"/>
        <v>-</v>
      </c>
      <c r="AP27" s="31" t="str">
        <f t="shared" si="19"/>
        <v>-</v>
      </c>
      <c r="AQ27" s="28" t="str">
        <f t="shared" si="20"/>
        <v>-</v>
      </c>
      <c r="AR27" s="32">
        <v>0.01</v>
      </c>
      <c r="AS27" s="31">
        <f t="shared" si="35"/>
        <v>444.94400000000007</v>
      </c>
      <c r="AT27" s="31">
        <f t="shared" si="36"/>
        <v>445.09600000000006</v>
      </c>
      <c r="AU27" s="31">
        <f>(0.1067*AT27^0.75+(0.0639*AT27^0.75*AR27)/(0.78*(0.4213+0.1491*AR27)+0.006))/((0.4213+0.1491*AR27)*4.4)+0.5</f>
        <v>6.1572305211316314</v>
      </c>
      <c r="AV27" s="28">
        <f t="shared" si="34"/>
        <v>213.53351264167458</v>
      </c>
      <c r="AW27" s="44" t="str">
        <f>IF('入力シート（肉用牛）'!$H$10&gt;=AG27,'入力シート（肉用牛）'!$K$10,"-")</f>
        <v>-</v>
      </c>
      <c r="AX27" s="31" t="str">
        <f>IF('入力シート（肉用牛）'!$H$10&gt;=AG27,AX26+AW27*30.4,"-")</f>
        <v>-</v>
      </c>
      <c r="AY27" s="36" t="str">
        <f t="shared" si="21"/>
        <v>-</v>
      </c>
      <c r="AZ27" s="31" t="str">
        <f t="shared" si="22"/>
        <v>-</v>
      </c>
      <c r="BA27" s="28" t="str">
        <f t="shared" si="23"/>
        <v>-</v>
      </c>
      <c r="BB27" s="44" t="str">
        <f>IF('入力シート（肉用牛）'!$H$10&gt;=AG27,'入力シート（肉用牛）'!$K$10,"-")</f>
        <v>-</v>
      </c>
      <c r="BC27" s="31" t="str">
        <f>IF('入力シート（肉用牛）'!$H$10&gt;=AG27,BC26+BB27*30.4,"-")</f>
        <v>-</v>
      </c>
      <c r="BD27" s="36" t="str">
        <f t="shared" si="24"/>
        <v>-</v>
      </c>
      <c r="BE27" s="31" t="str">
        <f t="shared" si="25"/>
        <v>-</v>
      </c>
      <c r="BF27" s="28" t="str">
        <f t="shared" si="26"/>
        <v>-</v>
      </c>
      <c r="BG27" s="44" t="str">
        <f>IF('入力シート（肉用牛）'!$H$10&gt;=AG27,'入力シート（肉用牛）'!$K$10,"-")</f>
        <v>-</v>
      </c>
      <c r="BH27" s="31" t="str">
        <f>IF('入力シート（肉用牛）'!$H$10&gt;=AG27,BH26+BG27*30.4,"-")</f>
        <v>-</v>
      </c>
      <c r="BI27" s="36" t="str">
        <f t="shared" si="27"/>
        <v>-</v>
      </c>
      <c r="BJ27" s="31" t="str">
        <f t="shared" si="28"/>
        <v>-</v>
      </c>
      <c r="BK27" s="28" t="str">
        <f t="shared" si="29"/>
        <v>-</v>
      </c>
    </row>
    <row r="28" spans="1:63">
      <c r="A28" s="27">
        <v>24</v>
      </c>
      <c r="B28" s="41" t="str">
        <f>IF('入力シート（肉用牛）'!$J$3&gt;$A28,'入力シート（肉用牛）'!$K$3,"-")</f>
        <v>-</v>
      </c>
      <c r="C28" s="36" t="str">
        <f>IF('入力シート（肉用牛）'!$J$3&gt;$A28,C27+B28*30.4,"-")</f>
        <v>-</v>
      </c>
      <c r="D28" s="36" t="str">
        <f t="shared" si="30"/>
        <v>-</v>
      </c>
      <c r="E28" s="32" t="str">
        <f t="shared" si="37"/>
        <v>-</v>
      </c>
      <c r="F28" s="28" t="str">
        <f t="shared" si="1"/>
        <v>-</v>
      </c>
      <c r="G28" s="41" t="str">
        <f>IF('入力シート（肉用牛）'!$J$4&gt;$A28,'入力シート（肉用牛）'!$K$4,"-")</f>
        <v>-</v>
      </c>
      <c r="H28" s="36" t="str">
        <f>IF('入力シート（肉用牛）'!$J$4&gt;$A28,H27+G28*30.4,"-")</f>
        <v>-</v>
      </c>
      <c r="I28" s="36" t="str">
        <f t="shared" si="31"/>
        <v>-</v>
      </c>
      <c r="J28" s="32" t="str">
        <f t="shared" si="2"/>
        <v>-</v>
      </c>
      <c r="K28" s="28" t="str">
        <f t="shared" si="3"/>
        <v>-</v>
      </c>
      <c r="L28" s="41" t="str">
        <f>IF('入力シート（肉用牛）'!$J$5&gt;$A28,'入力シート（肉用牛）'!$K$4,"-")</f>
        <v>-</v>
      </c>
      <c r="M28" s="36" t="str">
        <f>IF('入力シート（肉用牛）'!$J$5&gt;$A28,M27+L28*30.4,"-")</f>
        <v>-</v>
      </c>
      <c r="N28" s="36" t="str">
        <f t="shared" si="32"/>
        <v>-</v>
      </c>
      <c r="O28" s="32" t="str">
        <f t="shared" si="4"/>
        <v>-</v>
      </c>
      <c r="P28" s="28" t="str">
        <f t="shared" si="5"/>
        <v>-</v>
      </c>
      <c r="Q28" s="41" t="str">
        <f>IF('入力シート（肉用牛）'!$J$6&gt;$A28,'入力シート（肉用牛）'!$K$4,"-")</f>
        <v>-</v>
      </c>
      <c r="R28" s="36" t="str">
        <f>IF('入力シート（肉用牛）'!$J$6&gt;$A28,R27+Q28*30.4,"-")</f>
        <v>-</v>
      </c>
      <c r="S28" s="36" t="str">
        <f t="shared" si="6"/>
        <v>-</v>
      </c>
      <c r="T28" s="32" t="str">
        <f t="shared" si="7"/>
        <v>-</v>
      </c>
      <c r="U28" s="28" t="str">
        <f t="shared" si="8"/>
        <v>-</v>
      </c>
      <c r="V28" s="41" t="str">
        <f>IF('入力シート（肉用牛）'!$J$7&gt;$A28,'入力シート（肉用牛）'!$K$4,"-")</f>
        <v>-</v>
      </c>
      <c r="W28" s="36" t="str">
        <f>IF('入力シート（肉用牛）'!$J$7&gt;$A28,W27+V28*30.4,"-")</f>
        <v>-</v>
      </c>
      <c r="X28" s="36" t="str">
        <f t="shared" si="9"/>
        <v>-</v>
      </c>
      <c r="Y28" s="32" t="str">
        <f t="shared" si="10"/>
        <v>-</v>
      </c>
      <c r="Z28" s="28" t="str">
        <f t="shared" si="11"/>
        <v>-</v>
      </c>
      <c r="AA28" s="41" t="str">
        <f>IF('入力シート（肉用牛）'!$J$8&gt;$A28,'入力シート（肉用牛）'!$K$4,"-")</f>
        <v>-</v>
      </c>
      <c r="AB28" s="36" t="str">
        <f>IF('入力シート（肉用牛）'!$J$8&gt;$A28,AB27+AA28*30.4,"-")</f>
        <v>-</v>
      </c>
      <c r="AC28" s="36" t="str">
        <f t="shared" si="12"/>
        <v>-</v>
      </c>
      <c r="AD28" s="32" t="str">
        <f t="shared" si="13"/>
        <v>-</v>
      </c>
      <c r="AE28" s="28" t="str">
        <f t="shared" si="14"/>
        <v>-</v>
      </c>
      <c r="AG28">
        <v>26</v>
      </c>
      <c r="AH28" s="44" t="str">
        <f>IF('入力シート（肉用牛）'!$H$10&gt;=AG28,'入力シート（肉用牛）'!$K$10,"-")</f>
        <v>-</v>
      </c>
      <c r="AI28" s="31" t="str">
        <f>IF('入力シート（肉用牛）'!$H$10&gt;=AG28,AI27+AH28*30.4,"-")</f>
        <v>-</v>
      </c>
      <c r="AJ28" s="36" t="str">
        <f t="shared" si="15"/>
        <v>-</v>
      </c>
      <c r="AK28" s="31" t="str">
        <f t="shared" si="16"/>
        <v>-</v>
      </c>
      <c r="AL28" s="28" t="str">
        <f t="shared" si="17"/>
        <v>-</v>
      </c>
      <c r="AM28" s="44" t="str">
        <f>IF('入力シート（肉用牛）'!$H$10&gt;=AG28,'入力シート（肉用牛）'!$K$10,"-")</f>
        <v>-</v>
      </c>
      <c r="AN28" s="31" t="str">
        <f>IF('入力シート（肉用牛）'!$H$10&gt;=AG28,AN27+AM28*30.4,"-")</f>
        <v>-</v>
      </c>
      <c r="AO28" s="36" t="str">
        <f t="shared" si="18"/>
        <v>-</v>
      </c>
      <c r="AP28" s="31" t="str">
        <f t="shared" si="19"/>
        <v>-</v>
      </c>
      <c r="AQ28" s="28" t="str">
        <f t="shared" si="20"/>
        <v>-</v>
      </c>
      <c r="AR28" s="32">
        <v>0.01</v>
      </c>
      <c r="AS28" s="31">
        <f t="shared" si="35"/>
        <v>445.24800000000005</v>
      </c>
      <c r="AT28" s="31">
        <f t="shared" si="36"/>
        <v>445.40000000000003</v>
      </c>
      <c r="AU28" s="31">
        <f t="shared" ref="AU28:AU31" si="38">(0.1067*AT28^0.75+(0.0639*AT28^0.75*AR28)/(0.78*(0.4213+0.1491*AR28)+0.006))/((0.4213+0.1491*AR28)*4.4)+0.5</f>
        <v>6.160128184713261</v>
      </c>
      <c r="AV28" s="28">
        <f t="shared" si="34"/>
        <v>213.62721022340281</v>
      </c>
      <c r="AW28" s="44" t="str">
        <f>IF('入力シート（肉用牛）'!$H$10&gt;=AG28,'入力シート（肉用牛）'!$K$10,"-")</f>
        <v>-</v>
      </c>
      <c r="AX28" s="31" t="str">
        <f>IF('入力シート（肉用牛）'!$H$10&gt;=AG28,AX27+AW28*30.4,"-")</f>
        <v>-</v>
      </c>
      <c r="AY28" s="36" t="str">
        <f t="shared" si="21"/>
        <v>-</v>
      </c>
      <c r="AZ28" s="31" t="str">
        <f t="shared" si="22"/>
        <v>-</v>
      </c>
      <c r="BA28" s="28" t="str">
        <f t="shared" si="23"/>
        <v>-</v>
      </c>
      <c r="BB28" s="44" t="str">
        <f>IF('入力シート（肉用牛）'!$H$10&gt;=AG28,'入力シート（肉用牛）'!$K$10,"-")</f>
        <v>-</v>
      </c>
      <c r="BC28" s="31" t="str">
        <f>IF('入力シート（肉用牛）'!$H$10&gt;=AG28,BC27+BB28*30.4,"-")</f>
        <v>-</v>
      </c>
      <c r="BD28" s="36" t="str">
        <f t="shared" si="24"/>
        <v>-</v>
      </c>
      <c r="BE28" s="31" t="str">
        <f t="shared" si="25"/>
        <v>-</v>
      </c>
      <c r="BF28" s="28" t="str">
        <f t="shared" si="26"/>
        <v>-</v>
      </c>
      <c r="BG28" s="44" t="str">
        <f>IF('入力シート（肉用牛）'!$H$10&gt;=AG28,'入力シート（肉用牛）'!$K$10,"-")</f>
        <v>-</v>
      </c>
      <c r="BH28" s="31" t="str">
        <f>IF('入力シート（肉用牛）'!$H$10&gt;=AG28,BH27+BG28*30.4,"-")</f>
        <v>-</v>
      </c>
      <c r="BI28" s="36" t="str">
        <f t="shared" si="27"/>
        <v>-</v>
      </c>
      <c r="BJ28" s="31" t="str">
        <f t="shared" si="28"/>
        <v>-</v>
      </c>
      <c r="BK28" s="28" t="str">
        <f t="shared" si="29"/>
        <v>-</v>
      </c>
    </row>
    <row r="29" spans="1:63">
      <c r="A29" s="27">
        <v>25</v>
      </c>
      <c r="B29" s="41" t="str">
        <f>IF('入力シート（肉用牛）'!$J$3&gt;$A29,'入力シート（肉用牛）'!$K$3,"-")</f>
        <v>-</v>
      </c>
      <c r="C29" s="36" t="str">
        <f>IF('入力シート（肉用牛）'!$J$3&gt;$A29,C28+B29*30.4,"-")</f>
        <v>-</v>
      </c>
      <c r="D29" s="36" t="str">
        <f t="shared" si="30"/>
        <v>-</v>
      </c>
      <c r="E29" s="32" t="str">
        <f t="shared" si="37"/>
        <v>-</v>
      </c>
      <c r="F29" s="28" t="str">
        <f t="shared" si="1"/>
        <v>-</v>
      </c>
      <c r="G29" s="41" t="str">
        <f>IF('入力シート（肉用牛）'!$J$4&gt;$A29,'入力シート（肉用牛）'!$K$4,"-")</f>
        <v>-</v>
      </c>
      <c r="H29" s="36" t="str">
        <f>IF('入力シート（肉用牛）'!$J$4&gt;$A29,H28+G29*30.4,"-")</f>
        <v>-</v>
      </c>
      <c r="I29" s="36" t="str">
        <f t="shared" si="31"/>
        <v>-</v>
      </c>
      <c r="J29" s="32" t="str">
        <f t="shared" si="2"/>
        <v>-</v>
      </c>
      <c r="K29" s="28" t="str">
        <f t="shared" si="3"/>
        <v>-</v>
      </c>
      <c r="L29" s="41" t="str">
        <f>IF('入力シート（肉用牛）'!$J$5&gt;$A29,'入力シート（肉用牛）'!$K$4,"-")</f>
        <v>-</v>
      </c>
      <c r="M29" s="36" t="str">
        <f>IF('入力シート（肉用牛）'!$J$5&gt;$A29,M28+L29*30.4,"-")</f>
        <v>-</v>
      </c>
      <c r="N29" s="36" t="str">
        <f t="shared" si="32"/>
        <v>-</v>
      </c>
      <c r="O29" s="32" t="str">
        <f t="shared" si="4"/>
        <v>-</v>
      </c>
      <c r="P29" s="28" t="str">
        <f t="shared" si="5"/>
        <v>-</v>
      </c>
      <c r="Q29" s="41" t="str">
        <f>IF('入力シート（肉用牛）'!$J$6&gt;$A29,'入力シート（肉用牛）'!$K$4,"-")</f>
        <v>-</v>
      </c>
      <c r="R29" s="36" t="str">
        <f>IF('入力シート（肉用牛）'!$J$6&gt;$A29,R28+Q29*30.4,"-")</f>
        <v>-</v>
      </c>
      <c r="S29" s="36" t="str">
        <f t="shared" si="6"/>
        <v>-</v>
      </c>
      <c r="T29" s="32" t="str">
        <f t="shared" si="7"/>
        <v>-</v>
      </c>
      <c r="U29" s="28" t="str">
        <f t="shared" si="8"/>
        <v>-</v>
      </c>
      <c r="V29" s="41" t="str">
        <f>IF('入力シート（肉用牛）'!$J$7&gt;$A29,'入力シート（肉用牛）'!$K$4,"-")</f>
        <v>-</v>
      </c>
      <c r="W29" s="36" t="str">
        <f>IF('入力シート（肉用牛）'!$J$7&gt;$A29,W28+V29*30.4,"-")</f>
        <v>-</v>
      </c>
      <c r="X29" s="36" t="str">
        <f t="shared" si="9"/>
        <v>-</v>
      </c>
      <c r="Y29" s="32" t="str">
        <f t="shared" si="10"/>
        <v>-</v>
      </c>
      <c r="Z29" s="28" t="str">
        <f t="shared" si="11"/>
        <v>-</v>
      </c>
      <c r="AA29" s="41" t="str">
        <f>IF('入力シート（肉用牛）'!$J$8&gt;$A29,'入力シート（肉用牛）'!$K$4,"-")</f>
        <v>-</v>
      </c>
      <c r="AB29" s="36" t="str">
        <f>IF('入力シート（肉用牛）'!$J$8&gt;$A29,AB28+AA29*30.4,"-")</f>
        <v>-</v>
      </c>
      <c r="AC29" s="36" t="str">
        <f t="shared" si="12"/>
        <v>-</v>
      </c>
      <c r="AD29" s="32" t="str">
        <f t="shared" si="13"/>
        <v>-</v>
      </c>
      <c r="AE29" s="28" t="str">
        <f t="shared" si="14"/>
        <v>-</v>
      </c>
      <c r="AG29">
        <v>27</v>
      </c>
      <c r="AH29" s="44" t="str">
        <f>IF('入力シート（肉用牛）'!$H$10&gt;=AG29,'入力シート（肉用牛）'!$K$10,"-")</f>
        <v>-</v>
      </c>
      <c r="AI29" s="31" t="str">
        <f>IF('入力シート（肉用牛）'!$H$10&gt;=AG29,AI28+AH29*30.4,"-")</f>
        <v>-</v>
      </c>
      <c r="AJ29" s="36" t="str">
        <f t="shared" si="15"/>
        <v>-</v>
      </c>
      <c r="AK29" s="31" t="str">
        <f t="shared" si="16"/>
        <v>-</v>
      </c>
      <c r="AL29" s="28" t="str">
        <f t="shared" si="17"/>
        <v>-</v>
      </c>
      <c r="AM29" s="44" t="str">
        <f>IF('入力シート（肉用牛）'!$H$10&gt;=AG29,'入力シート（肉用牛）'!$K$10,"-")</f>
        <v>-</v>
      </c>
      <c r="AN29" s="31" t="str">
        <f>IF('入力シート（肉用牛）'!$H$10&gt;=AG29,AN28+AM29*30.4,"-")</f>
        <v>-</v>
      </c>
      <c r="AO29" s="36" t="str">
        <f t="shared" si="18"/>
        <v>-</v>
      </c>
      <c r="AP29" s="31" t="str">
        <f t="shared" si="19"/>
        <v>-</v>
      </c>
      <c r="AQ29" s="28" t="str">
        <f t="shared" si="20"/>
        <v>-</v>
      </c>
      <c r="AR29" s="32">
        <v>0.01</v>
      </c>
      <c r="AS29" s="31">
        <f t="shared" si="35"/>
        <v>445.55200000000002</v>
      </c>
      <c r="AT29" s="31">
        <f t="shared" si="36"/>
        <v>445.70400000000001</v>
      </c>
      <c r="AU29" s="31">
        <f t="shared" si="38"/>
        <v>6.1630253538995978</v>
      </c>
      <c r="AV29" s="28">
        <f t="shared" si="34"/>
        <v>213.72087756505042</v>
      </c>
      <c r="AW29" s="44" t="str">
        <f>IF('入力シート（肉用牛）'!$H$10&gt;=AG29,'入力シート（肉用牛）'!$K$10,"-")</f>
        <v>-</v>
      </c>
      <c r="AX29" s="31" t="str">
        <f>IF('入力シート（肉用牛）'!$H$10&gt;=AG29,AX28+AW29*30.4,"-")</f>
        <v>-</v>
      </c>
      <c r="AY29" s="36" t="str">
        <f t="shared" si="21"/>
        <v>-</v>
      </c>
      <c r="AZ29" s="31" t="str">
        <f t="shared" si="22"/>
        <v>-</v>
      </c>
      <c r="BA29" s="28" t="str">
        <f t="shared" si="23"/>
        <v>-</v>
      </c>
      <c r="BB29" s="44" t="str">
        <f>IF('入力シート（肉用牛）'!$H$10&gt;=AG29,'入力シート（肉用牛）'!$K$10,"-")</f>
        <v>-</v>
      </c>
      <c r="BC29" s="31" t="str">
        <f>IF('入力シート（肉用牛）'!$H$10&gt;=AG29,BC28+BB29*30.4,"-")</f>
        <v>-</v>
      </c>
      <c r="BD29" s="36" t="str">
        <f t="shared" si="24"/>
        <v>-</v>
      </c>
      <c r="BE29" s="31" t="str">
        <f t="shared" si="25"/>
        <v>-</v>
      </c>
      <c r="BF29" s="28" t="str">
        <f t="shared" si="26"/>
        <v>-</v>
      </c>
      <c r="BG29" s="44" t="str">
        <f>IF('入力シート（肉用牛）'!$H$10&gt;=AG29,'入力シート（肉用牛）'!$K$10,"-")</f>
        <v>-</v>
      </c>
      <c r="BH29" s="31" t="str">
        <f>IF('入力シート（肉用牛）'!$H$10&gt;=AG29,BH28+BG29*30.4,"-")</f>
        <v>-</v>
      </c>
      <c r="BI29" s="36" t="str">
        <f t="shared" si="27"/>
        <v>-</v>
      </c>
      <c r="BJ29" s="31" t="str">
        <f t="shared" si="28"/>
        <v>-</v>
      </c>
      <c r="BK29" s="28" t="str">
        <f t="shared" si="29"/>
        <v>-</v>
      </c>
    </row>
    <row r="30" spans="1:63">
      <c r="A30" s="27">
        <v>26</v>
      </c>
      <c r="B30" s="41" t="str">
        <f>IF('入力シート（肉用牛）'!$J$3&gt;$A30,'入力シート（肉用牛）'!$K$3,"-")</f>
        <v>-</v>
      </c>
      <c r="C30" s="36" t="str">
        <f>IF('入力シート（肉用牛）'!$J$3&gt;$A30,C29+B30*30.4,"-")</f>
        <v>-</v>
      </c>
      <c r="D30" s="36" t="str">
        <f t="shared" si="30"/>
        <v>-</v>
      </c>
      <c r="E30" s="32" t="str">
        <f t="shared" si="37"/>
        <v>-</v>
      </c>
      <c r="F30" s="28" t="str">
        <f t="shared" si="1"/>
        <v>-</v>
      </c>
      <c r="G30" s="41" t="str">
        <f>IF('入力シート（肉用牛）'!$J$4&gt;$A30,'入力シート（肉用牛）'!$K$4,"-")</f>
        <v>-</v>
      </c>
      <c r="H30" s="36" t="str">
        <f>IF('入力シート（肉用牛）'!$J$4&gt;$A30,H29+G30*30.4,"-")</f>
        <v>-</v>
      </c>
      <c r="I30" s="36" t="str">
        <f t="shared" si="31"/>
        <v>-</v>
      </c>
      <c r="J30" s="32" t="str">
        <f t="shared" si="2"/>
        <v>-</v>
      </c>
      <c r="K30" s="28" t="str">
        <f t="shared" si="3"/>
        <v>-</v>
      </c>
      <c r="L30" s="41" t="str">
        <f>IF('入力シート（肉用牛）'!$J$5&gt;$A30,'入力シート（肉用牛）'!$K$4,"-")</f>
        <v>-</v>
      </c>
      <c r="M30" s="36" t="str">
        <f>IF('入力シート（肉用牛）'!$J$5&gt;$A30,M29+L30*30.4,"-")</f>
        <v>-</v>
      </c>
      <c r="N30" s="36" t="str">
        <f t="shared" si="32"/>
        <v>-</v>
      </c>
      <c r="O30" s="32" t="str">
        <f t="shared" si="4"/>
        <v>-</v>
      </c>
      <c r="P30" s="28" t="str">
        <f t="shared" si="5"/>
        <v>-</v>
      </c>
      <c r="Q30" s="41" t="str">
        <f>IF('入力シート（肉用牛）'!$J$6&gt;$A30,'入力シート（肉用牛）'!$K$4,"-")</f>
        <v>-</v>
      </c>
      <c r="R30" s="36" t="str">
        <f>IF('入力シート（肉用牛）'!$J$6&gt;$A30,R29+Q30*30.4,"-")</f>
        <v>-</v>
      </c>
      <c r="S30" s="36" t="str">
        <f t="shared" si="6"/>
        <v>-</v>
      </c>
      <c r="T30" s="32" t="str">
        <f t="shared" si="7"/>
        <v>-</v>
      </c>
      <c r="U30" s="28" t="str">
        <f t="shared" si="8"/>
        <v>-</v>
      </c>
      <c r="V30" s="41" t="str">
        <f>IF('入力シート（肉用牛）'!$J$7&gt;$A30,'入力シート（肉用牛）'!$K$4,"-")</f>
        <v>-</v>
      </c>
      <c r="W30" s="36" t="str">
        <f>IF('入力シート（肉用牛）'!$J$7&gt;$A30,W29+V30*30.4,"-")</f>
        <v>-</v>
      </c>
      <c r="X30" s="36" t="str">
        <f t="shared" si="9"/>
        <v>-</v>
      </c>
      <c r="Y30" s="32" t="str">
        <f t="shared" si="10"/>
        <v>-</v>
      </c>
      <c r="Z30" s="28" t="str">
        <f t="shared" si="11"/>
        <v>-</v>
      </c>
      <c r="AA30" s="41" t="str">
        <f>IF('入力シート（肉用牛）'!$J$8&gt;$A30,'入力シート（肉用牛）'!$K$4,"-")</f>
        <v>-</v>
      </c>
      <c r="AB30" s="36" t="str">
        <f>IF('入力シート（肉用牛）'!$J$8&gt;$A30,AB29+AA30*30.4,"-")</f>
        <v>-</v>
      </c>
      <c r="AC30" s="36" t="str">
        <f t="shared" si="12"/>
        <v>-</v>
      </c>
      <c r="AD30" s="32" t="str">
        <f t="shared" si="13"/>
        <v>-</v>
      </c>
      <c r="AE30" s="28" t="str">
        <f t="shared" si="14"/>
        <v>-</v>
      </c>
      <c r="AG30">
        <v>28</v>
      </c>
      <c r="AH30" s="44" t="str">
        <f>IF('入力シート（肉用牛）'!$H$10&gt;=AG30,'入力シート（肉用牛）'!$K$10,"-")</f>
        <v>-</v>
      </c>
      <c r="AI30" s="31" t="str">
        <f>IF('入力シート（肉用牛）'!$H$10&gt;=AG30,AI29+AH30*30.4,"-")</f>
        <v>-</v>
      </c>
      <c r="AJ30" s="36" t="str">
        <f t="shared" si="15"/>
        <v>-</v>
      </c>
      <c r="AK30" s="31" t="str">
        <f t="shared" si="16"/>
        <v>-</v>
      </c>
      <c r="AL30" s="28" t="str">
        <f t="shared" si="17"/>
        <v>-</v>
      </c>
      <c r="AM30" s="44" t="str">
        <f>IF('入力シート（肉用牛）'!$H$10&gt;=AG30,'入力シート（肉用牛）'!$K$10,"-")</f>
        <v>-</v>
      </c>
      <c r="AN30" s="31" t="str">
        <f>IF('入力シート（肉用牛）'!$H$10&gt;=AG30,AN29+AM30*30.4,"-")</f>
        <v>-</v>
      </c>
      <c r="AO30" s="36" t="str">
        <f t="shared" si="18"/>
        <v>-</v>
      </c>
      <c r="AP30" s="31" t="str">
        <f t="shared" si="19"/>
        <v>-</v>
      </c>
      <c r="AQ30" s="28" t="str">
        <f t="shared" si="20"/>
        <v>-</v>
      </c>
      <c r="AR30" s="32">
        <v>0.01</v>
      </c>
      <c r="AS30" s="31">
        <f t="shared" si="35"/>
        <v>445.85599999999999</v>
      </c>
      <c r="AT30" s="31">
        <f t="shared" si="36"/>
        <v>446.00799999999998</v>
      </c>
      <c r="AU30" s="31">
        <f t="shared" si="38"/>
        <v>6.1659220291121164</v>
      </c>
      <c r="AV30" s="28">
        <f t="shared" si="34"/>
        <v>213.81451468753733</v>
      </c>
      <c r="AW30" s="44" t="str">
        <f>IF('入力シート（肉用牛）'!$H$10&gt;=AG30,'入力シート（肉用牛）'!$K$10,"-")</f>
        <v>-</v>
      </c>
      <c r="AX30" s="31" t="str">
        <f>IF('入力シート（肉用牛）'!$H$10&gt;=AG30,AX29+AW30*30.4,"-")</f>
        <v>-</v>
      </c>
      <c r="AY30" s="36" t="str">
        <f t="shared" si="21"/>
        <v>-</v>
      </c>
      <c r="AZ30" s="31" t="str">
        <f t="shared" si="22"/>
        <v>-</v>
      </c>
      <c r="BA30" s="28" t="str">
        <f t="shared" si="23"/>
        <v>-</v>
      </c>
      <c r="BB30" s="44" t="str">
        <f>IF('入力シート（肉用牛）'!$H$10&gt;=AG30,'入力シート（肉用牛）'!$K$10,"-")</f>
        <v>-</v>
      </c>
      <c r="BC30" s="31" t="str">
        <f>IF('入力シート（肉用牛）'!$H$10&gt;=AG30,BC29+BB30*30.4,"-")</f>
        <v>-</v>
      </c>
      <c r="BD30" s="36" t="str">
        <f t="shared" si="24"/>
        <v>-</v>
      </c>
      <c r="BE30" s="31" t="str">
        <f t="shared" si="25"/>
        <v>-</v>
      </c>
      <c r="BF30" s="28" t="str">
        <f t="shared" si="26"/>
        <v>-</v>
      </c>
      <c r="BG30" s="44" t="str">
        <f>IF('入力シート（肉用牛）'!$H$10&gt;=AG30,'入力シート（肉用牛）'!$K$10,"-")</f>
        <v>-</v>
      </c>
      <c r="BH30" s="31" t="str">
        <f>IF('入力シート（肉用牛）'!$H$10&gt;=AG30,BH29+BG30*30.4,"-")</f>
        <v>-</v>
      </c>
      <c r="BI30" s="36" t="str">
        <f t="shared" si="27"/>
        <v>-</v>
      </c>
      <c r="BJ30" s="31" t="str">
        <f t="shared" si="28"/>
        <v>-</v>
      </c>
      <c r="BK30" s="28" t="str">
        <f t="shared" si="29"/>
        <v>-</v>
      </c>
    </row>
    <row r="31" spans="1:63">
      <c r="A31" s="27">
        <v>27</v>
      </c>
      <c r="B31" s="41" t="str">
        <f>IF('入力シート（肉用牛）'!$J$3&gt;$A31,'入力シート（肉用牛）'!$K$3,"-")</f>
        <v>-</v>
      </c>
      <c r="C31" s="36" t="str">
        <f>IF('入力シート（肉用牛）'!$J$3&gt;$A31,C30+B31*30.4,"-")</f>
        <v>-</v>
      </c>
      <c r="D31" s="36" t="str">
        <f t="shared" si="30"/>
        <v>-</v>
      </c>
      <c r="E31" s="32" t="str">
        <f t="shared" si="37"/>
        <v>-</v>
      </c>
      <c r="F31" s="28" t="str">
        <f t="shared" si="1"/>
        <v>-</v>
      </c>
      <c r="G31" s="41" t="str">
        <f>IF('入力シート（肉用牛）'!$J$4&gt;$A31,'入力シート（肉用牛）'!$K$4,"-")</f>
        <v>-</v>
      </c>
      <c r="H31" s="36" t="str">
        <f>IF('入力シート（肉用牛）'!$J$4&gt;$A31,H30+G31*30.4,"-")</f>
        <v>-</v>
      </c>
      <c r="I31" s="36" t="str">
        <f t="shared" si="31"/>
        <v>-</v>
      </c>
      <c r="J31" s="32" t="str">
        <f t="shared" si="2"/>
        <v>-</v>
      </c>
      <c r="K31" s="28" t="str">
        <f t="shared" si="3"/>
        <v>-</v>
      </c>
      <c r="L31" s="41" t="str">
        <f>IF('入力シート（肉用牛）'!$J$5&gt;$A31,'入力シート（肉用牛）'!$K$4,"-")</f>
        <v>-</v>
      </c>
      <c r="M31" s="36" t="str">
        <f>IF('入力シート（肉用牛）'!$J$5&gt;$A31,M30+L31*30.4,"-")</f>
        <v>-</v>
      </c>
      <c r="N31" s="36" t="str">
        <f t="shared" si="32"/>
        <v>-</v>
      </c>
      <c r="O31" s="32" t="str">
        <f t="shared" si="4"/>
        <v>-</v>
      </c>
      <c r="P31" s="28" t="str">
        <f t="shared" si="5"/>
        <v>-</v>
      </c>
      <c r="Q31" s="41" t="str">
        <f>IF('入力シート（肉用牛）'!$J$6&gt;$A31,'入力シート（肉用牛）'!$K$4,"-")</f>
        <v>-</v>
      </c>
      <c r="R31" s="36" t="str">
        <f>IF('入力シート（肉用牛）'!$J$6&gt;$A31,R30+Q31*30.4,"-")</f>
        <v>-</v>
      </c>
      <c r="S31" s="36" t="str">
        <f t="shared" si="6"/>
        <v>-</v>
      </c>
      <c r="T31" s="32" t="str">
        <f t="shared" si="7"/>
        <v>-</v>
      </c>
      <c r="U31" s="28" t="str">
        <f t="shared" si="8"/>
        <v>-</v>
      </c>
      <c r="V31" s="41" t="str">
        <f>IF('入力シート（肉用牛）'!$J$7&gt;$A31,'入力シート（肉用牛）'!$K$4,"-")</f>
        <v>-</v>
      </c>
      <c r="W31" s="36" t="str">
        <f>IF('入力シート（肉用牛）'!$J$7&gt;$A31,W30+V31*30.4,"-")</f>
        <v>-</v>
      </c>
      <c r="X31" s="36" t="str">
        <f t="shared" si="9"/>
        <v>-</v>
      </c>
      <c r="Y31" s="32" t="str">
        <f t="shared" si="10"/>
        <v>-</v>
      </c>
      <c r="Z31" s="28" t="str">
        <f t="shared" si="11"/>
        <v>-</v>
      </c>
      <c r="AA31" s="41" t="str">
        <f>IF('入力シート（肉用牛）'!$J$8&gt;$A31,'入力シート（肉用牛）'!$K$4,"-")</f>
        <v>-</v>
      </c>
      <c r="AB31" s="36" t="str">
        <f>IF('入力シート（肉用牛）'!$J$8&gt;$A31,AB30+AA31*30.4,"-")</f>
        <v>-</v>
      </c>
      <c r="AC31" s="36" t="str">
        <f t="shared" si="12"/>
        <v>-</v>
      </c>
      <c r="AD31" s="32" t="str">
        <f t="shared" si="13"/>
        <v>-</v>
      </c>
      <c r="AE31" s="28" t="str">
        <f t="shared" si="14"/>
        <v>-</v>
      </c>
      <c r="AG31">
        <v>29</v>
      </c>
      <c r="AH31" s="44" t="str">
        <f>IF('入力シート（肉用牛）'!$H$10&gt;=AG31,'入力シート（肉用牛）'!$K$10,"-")</f>
        <v>-</v>
      </c>
      <c r="AI31" s="31" t="str">
        <f>IF('入力シート（肉用牛）'!$H$10&gt;=AG31,AI30+AH31*30.4,"-")</f>
        <v>-</v>
      </c>
      <c r="AJ31" s="36" t="str">
        <f t="shared" si="15"/>
        <v>-</v>
      </c>
      <c r="AK31" s="31" t="str">
        <f t="shared" si="16"/>
        <v>-</v>
      </c>
      <c r="AL31" s="28" t="str">
        <f t="shared" si="17"/>
        <v>-</v>
      </c>
      <c r="AM31" s="44" t="str">
        <f>IF('入力シート（肉用牛）'!$H$10&gt;=AG31,'入力シート（肉用牛）'!$K$10,"-")</f>
        <v>-</v>
      </c>
      <c r="AN31" s="31" t="str">
        <f>IF('入力シート（肉用牛）'!$H$10&gt;=AG31,AN30+AM31*30.4,"-")</f>
        <v>-</v>
      </c>
      <c r="AO31" s="36" t="str">
        <f t="shared" si="18"/>
        <v>-</v>
      </c>
      <c r="AP31" s="31" t="str">
        <f t="shared" si="19"/>
        <v>-</v>
      </c>
      <c r="AQ31" s="28" t="str">
        <f t="shared" si="20"/>
        <v>-</v>
      </c>
      <c r="AR31" s="32">
        <v>0.01</v>
      </c>
      <c r="AS31" s="31">
        <f t="shared" si="35"/>
        <v>446.15999999999997</v>
      </c>
      <c r="AT31" s="31">
        <f t="shared" si="36"/>
        <v>446.31199999999995</v>
      </c>
      <c r="AU31" s="31">
        <f t="shared" si="38"/>
        <v>6.1688182107716498</v>
      </c>
      <c r="AV31" s="28">
        <f t="shared" si="34"/>
        <v>213.90812161175302</v>
      </c>
      <c r="AW31" s="44" t="str">
        <f>IF('入力シート（肉用牛）'!$H$10&gt;=AG31,'入力シート（肉用牛）'!$K$10,"-")</f>
        <v>-</v>
      </c>
      <c r="AX31" s="31" t="str">
        <f>IF('入力シート（肉用牛）'!$H$10&gt;=AG31,AX30+AW31*30.4,"-")</f>
        <v>-</v>
      </c>
      <c r="AY31" s="36" t="str">
        <f t="shared" si="21"/>
        <v>-</v>
      </c>
      <c r="AZ31" s="31" t="str">
        <f t="shared" si="22"/>
        <v>-</v>
      </c>
      <c r="BA31" s="28" t="str">
        <f t="shared" si="23"/>
        <v>-</v>
      </c>
      <c r="BB31" s="44" t="str">
        <f>IF('入力シート（肉用牛）'!$H$10&gt;=AG31,'入力シート（肉用牛）'!$K$10,"-")</f>
        <v>-</v>
      </c>
      <c r="BC31" s="31" t="str">
        <f>IF('入力シート（肉用牛）'!$H$10&gt;=AG31,BC30+BB31*30.4,"-")</f>
        <v>-</v>
      </c>
      <c r="BD31" s="36" t="str">
        <f t="shared" si="24"/>
        <v>-</v>
      </c>
      <c r="BE31" s="31" t="str">
        <f t="shared" si="25"/>
        <v>-</v>
      </c>
      <c r="BF31" s="28" t="str">
        <f t="shared" si="26"/>
        <v>-</v>
      </c>
      <c r="BG31" s="44" t="str">
        <f>IF('入力シート（肉用牛）'!$H$10&gt;=AG31,'入力シート（肉用牛）'!$K$10,"-")</f>
        <v>-</v>
      </c>
      <c r="BH31" s="31" t="str">
        <f>IF('入力シート（肉用牛）'!$H$10&gt;=AG31,BH30+BG31*30.4,"-")</f>
        <v>-</v>
      </c>
      <c r="BI31" s="36" t="str">
        <f t="shared" si="27"/>
        <v>-</v>
      </c>
      <c r="BJ31" s="31" t="str">
        <f t="shared" si="28"/>
        <v>-</v>
      </c>
      <c r="BK31" s="28" t="str">
        <f t="shared" si="29"/>
        <v>-</v>
      </c>
    </row>
    <row r="32" spans="1:63">
      <c r="A32" s="27">
        <v>28</v>
      </c>
      <c r="B32" s="41" t="str">
        <f>IF('入力シート（肉用牛）'!$J$3&gt;$A32,'入力シート（肉用牛）'!$K$3,"-")</f>
        <v>-</v>
      </c>
      <c r="C32" s="36" t="str">
        <f>IF('入力シート（肉用牛）'!$J$3&gt;$A32,C31+B32*30.4,"-")</f>
        <v>-</v>
      </c>
      <c r="D32" s="36" t="str">
        <f t="shared" si="30"/>
        <v>-</v>
      </c>
      <c r="E32" s="32" t="str">
        <f t="shared" si="37"/>
        <v>-</v>
      </c>
      <c r="F32" s="28" t="str">
        <f t="shared" si="1"/>
        <v>-</v>
      </c>
      <c r="G32" s="41" t="str">
        <f>IF('入力シート（肉用牛）'!$J$4&gt;$A32,'入力シート（肉用牛）'!$K$4,"-")</f>
        <v>-</v>
      </c>
      <c r="H32" s="36" t="str">
        <f>IF('入力シート（肉用牛）'!$J$4&gt;$A32,H31+G32*30.4,"-")</f>
        <v>-</v>
      </c>
      <c r="I32" s="36" t="str">
        <f t="shared" si="31"/>
        <v>-</v>
      </c>
      <c r="J32" s="32" t="str">
        <f t="shared" si="2"/>
        <v>-</v>
      </c>
      <c r="K32" s="28" t="str">
        <f t="shared" si="3"/>
        <v>-</v>
      </c>
      <c r="L32" s="41" t="str">
        <f>IF('入力シート（肉用牛）'!$J$5&gt;$A32,'入力シート（肉用牛）'!$K$4,"-")</f>
        <v>-</v>
      </c>
      <c r="M32" s="36" t="str">
        <f>IF('入力シート（肉用牛）'!$J$5&gt;$A32,M31+L32*30.4,"-")</f>
        <v>-</v>
      </c>
      <c r="N32" s="36" t="str">
        <f t="shared" si="32"/>
        <v>-</v>
      </c>
      <c r="O32" s="32" t="str">
        <f t="shared" si="4"/>
        <v>-</v>
      </c>
      <c r="P32" s="28" t="str">
        <f t="shared" si="5"/>
        <v>-</v>
      </c>
      <c r="Q32" s="41" t="str">
        <f>IF('入力シート（肉用牛）'!$J$6&gt;$A32,'入力シート（肉用牛）'!$K$4,"-")</f>
        <v>-</v>
      </c>
      <c r="R32" s="36" t="str">
        <f>IF('入力シート（肉用牛）'!$J$6&gt;$A32,R31+Q32*30.4,"-")</f>
        <v>-</v>
      </c>
      <c r="S32" s="36" t="str">
        <f t="shared" si="6"/>
        <v>-</v>
      </c>
      <c r="T32" s="32" t="str">
        <f t="shared" si="7"/>
        <v>-</v>
      </c>
      <c r="U32" s="28" t="str">
        <f t="shared" si="8"/>
        <v>-</v>
      </c>
      <c r="V32" s="41" t="str">
        <f>IF('入力シート（肉用牛）'!$J$7&gt;$A32,'入力シート（肉用牛）'!$K$4,"-")</f>
        <v>-</v>
      </c>
      <c r="W32" s="36" t="str">
        <f>IF('入力シート（肉用牛）'!$J$7&gt;$A32,W31+V32*30.4,"-")</f>
        <v>-</v>
      </c>
      <c r="X32" s="36" t="str">
        <f t="shared" si="9"/>
        <v>-</v>
      </c>
      <c r="Y32" s="32" t="str">
        <f t="shared" si="10"/>
        <v>-</v>
      </c>
      <c r="Z32" s="28" t="str">
        <f t="shared" si="11"/>
        <v>-</v>
      </c>
      <c r="AA32" s="41" t="str">
        <f>IF('入力シート（肉用牛）'!$J$8&gt;$A32,'入力シート（肉用牛）'!$K$4,"-")</f>
        <v>-</v>
      </c>
      <c r="AB32" s="36" t="str">
        <f>IF('入力シート（肉用牛）'!$J$8&gt;$A32,AB31+AA32*30.4,"-")</f>
        <v>-</v>
      </c>
      <c r="AC32" s="36" t="str">
        <f t="shared" si="12"/>
        <v>-</v>
      </c>
      <c r="AD32" s="32" t="str">
        <f t="shared" si="13"/>
        <v>-</v>
      </c>
      <c r="AE32" s="28" t="str">
        <f t="shared" si="14"/>
        <v>-</v>
      </c>
      <c r="AG32">
        <v>30</v>
      </c>
      <c r="AH32" s="44" t="str">
        <f>IF('入力シート（肉用牛）'!$H$10&gt;=AG32,'入力シート（肉用牛）'!$K$10,"-")</f>
        <v>-</v>
      </c>
      <c r="AI32" s="31" t="str">
        <f>IF('入力シート（肉用牛）'!$H$10&gt;=AG32,AI31+AH32*30.4,"-")</f>
        <v>-</v>
      </c>
      <c r="AJ32" s="36" t="str">
        <f t="shared" si="15"/>
        <v>-</v>
      </c>
      <c r="AK32" s="31" t="str">
        <f t="shared" si="16"/>
        <v>-</v>
      </c>
      <c r="AL32" s="28" t="str">
        <f t="shared" si="17"/>
        <v>-</v>
      </c>
      <c r="AM32" s="44" t="str">
        <f>IF('入力シート（肉用牛）'!$H$10&gt;=AG32,'入力シート（肉用牛）'!$K$10,"-")</f>
        <v>-</v>
      </c>
      <c r="AN32" s="31" t="str">
        <f>IF('入力シート（肉用牛）'!$H$10&gt;=AG32,AN31+AM32*30.4,"-")</f>
        <v>-</v>
      </c>
      <c r="AO32" s="36" t="str">
        <f t="shared" si="18"/>
        <v>-</v>
      </c>
      <c r="AP32" s="31" t="str">
        <f t="shared" si="19"/>
        <v>-</v>
      </c>
      <c r="AQ32" s="28" t="str">
        <f t="shared" si="20"/>
        <v>-</v>
      </c>
      <c r="AR32" s="32">
        <v>0.01</v>
      </c>
      <c r="AS32" s="31">
        <f t="shared" si="35"/>
        <v>446.46399999999994</v>
      </c>
      <c r="AT32" s="31">
        <f t="shared" si="36"/>
        <v>446.61599999999993</v>
      </c>
      <c r="AU32" s="31">
        <f t="shared" si="33"/>
        <v>5.67171389929839</v>
      </c>
      <c r="AV32" s="28">
        <f t="shared" si="34"/>
        <v>197.63273345906111</v>
      </c>
      <c r="AW32" s="44" t="str">
        <f>IF('入力シート（肉用牛）'!$H$10&gt;=AG32,'入力シート（肉用牛）'!$K$10,"-")</f>
        <v>-</v>
      </c>
      <c r="AX32" s="31" t="str">
        <f>IF('入力シート（肉用牛）'!$H$10&gt;=AG32,AX31+AW32*30.4,"-")</f>
        <v>-</v>
      </c>
      <c r="AY32" s="36" t="str">
        <f t="shared" si="21"/>
        <v>-</v>
      </c>
      <c r="AZ32" s="31" t="str">
        <f t="shared" si="22"/>
        <v>-</v>
      </c>
      <c r="BA32" s="28" t="str">
        <f t="shared" si="23"/>
        <v>-</v>
      </c>
      <c r="BB32" s="44" t="str">
        <f>IF('入力シート（肉用牛）'!$H$10&gt;=AG32,'入力シート（肉用牛）'!$K$10,"-")</f>
        <v>-</v>
      </c>
      <c r="BC32" s="31" t="str">
        <f>IF('入力シート（肉用牛）'!$H$10&gt;=AG32,BC31+BB32*30.4,"-")</f>
        <v>-</v>
      </c>
      <c r="BD32" s="36" t="str">
        <f t="shared" si="24"/>
        <v>-</v>
      </c>
      <c r="BE32" s="31" t="str">
        <f t="shared" si="25"/>
        <v>-</v>
      </c>
      <c r="BF32" s="28" t="str">
        <f t="shared" si="26"/>
        <v>-</v>
      </c>
      <c r="BG32" s="44" t="str">
        <f>IF('入力シート（肉用牛）'!$H$10&gt;=AG32,'入力シート（肉用牛）'!$K$10,"-")</f>
        <v>-</v>
      </c>
      <c r="BH32" s="31" t="str">
        <f>IF('入力シート（肉用牛）'!$H$10&gt;=AG32,BH31+BG32*30.4,"-")</f>
        <v>-</v>
      </c>
      <c r="BI32" s="36" t="str">
        <f t="shared" si="27"/>
        <v>-</v>
      </c>
      <c r="BJ32" s="31" t="str">
        <f t="shared" si="28"/>
        <v>-</v>
      </c>
      <c r="BK32" s="28" t="str">
        <f t="shared" si="29"/>
        <v>-</v>
      </c>
    </row>
    <row r="33" spans="1:63">
      <c r="A33" s="27">
        <v>29</v>
      </c>
      <c r="B33" s="41" t="str">
        <f>IF('入力シート（肉用牛）'!$J$3&gt;$A33,'入力シート（肉用牛）'!$K$3,"-")</f>
        <v>-</v>
      </c>
      <c r="C33" s="36" t="str">
        <f>IF('入力シート（肉用牛）'!$J$3&gt;$A33,C32+B33*30.4,"-")</f>
        <v>-</v>
      </c>
      <c r="D33" s="36" t="str">
        <f t="shared" si="30"/>
        <v>-</v>
      </c>
      <c r="E33" s="32" t="str">
        <f t="shared" si="37"/>
        <v>-</v>
      </c>
      <c r="F33" s="28" t="str">
        <f t="shared" si="1"/>
        <v>-</v>
      </c>
      <c r="G33" s="41" t="str">
        <f>IF('入力シート（肉用牛）'!$J$4&gt;$A33,'入力シート（肉用牛）'!$K$4,"-")</f>
        <v>-</v>
      </c>
      <c r="H33" s="36" t="str">
        <f>IF('入力シート（肉用牛）'!$J$4&gt;$A33,H32+G33*30.4,"-")</f>
        <v>-</v>
      </c>
      <c r="I33" s="36" t="str">
        <f t="shared" si="31"/>
        <v>-</v>
      </c>
      <c r="J33" s="32" t="str">
        <f t="shared" si="2"/>
        <v>-</v>
      </c>
      <c r="K33" s="28" t="str">
        <f t="shared" si="3"/>
        <v>-</v>
      </c>
      <c r="L33" s="41" t="str">
        <f>IF('入力シート（肉用牛）'!$J$5&gt;$A33,'入力シート（肉用牛）'!$K$4,"-")</f>
        <v>-</v>
      </c>
      <c r="M33" s="36" t="str">
        <f>IF('入力シート（肉用牛）'!$J$5&gt;$A33,M32+L33*30.4,"-")</f>
        <v>-</v>
      </c>
      <c r="N33" s="36" t="str">
        <f t="shared" si="32"/>
        <v>-</v>
      </c>
      <c r="O33" s="32" t="str">
        <f t="shared" si="4"/>
        <v>-</v>
      </c>
      <c r="P33" s="28" t="str">
        <f t="shared" si="5"/>
        <v>-</v>
      </c>
      <c r="Q33" s="41" t="str">
        <f>IF('入力シート（肉用牛）'!$J$6&gt;$A33,'入力シート（肉用牛）'!$K$4,"-")</f>
        <v>-</v>
      </c>
      <c r="R33" s="36" t="str">
        <f>IF('入力シート（肉用牛）'!$J$6&gt;$A33,R32+Q33*30.4,"-")</f>
        <v>-</v>
      </c>
      <c r="S33" s="36" t="str">
        <f t="shared" si="6"/>
        <v>-</v>
      </c>
      <c r="T33" s="32" t="str">
        <f t="shared" si="7"/>
        <v>-</v>
      </c>
      <c r="U33" s="28" t="str">
        <f t="shared" si="8"/>
        <v>-</v>
      </c>
      <c r="V33" s="41" t="str">
        <f>IF('入力シート（肉用牛）'!$J$7&gt;$A33,'入力シート（肉用牛）'!$K$4,"-")</f>
        <v>-</v>
      </c>
      <c r="W33" s="36" t="str">
        <f>IF('入力シート（肉用牛）'!$J$7&gt;$A33,W32+V33*30.4,"-")</f>
        <v>-</v>
      </c>
      <c r="X33" s="36" t="str">
        <f t="shared" si="9"/>
        <v>-</v>
      </c>
      <c r="Y33" s="32" t="str">
        <f t="shared" si="10"/>
        <v>-</v>
      </c>
      <c r="Z33" s="28" t="str">
        <f t="shared" si="11"/>
        <v>-</v>
      </c>
      <c r="AA33" s="41" t="str">
        <f>IF('入力シート（肉用牛）'!$J$8&gt;$A33,'入力シート（肉用牛）'!$K$4,"-")</f>
        <v>-</v>
      </c>
      <c r="AB33" s="36" t="str">
        <f>IF('入力シート（肉用牛）'!$J$8&gt;$A33,AB32+AA33*30.4,"-")</f>
        <v>-</v>
      </c>
      <c r="AC33" s="36" t="str">
        <f t="shared" si="12"/>
        <v>-</v>
      </c>
      <c r="AD33" s="32" t="str">
        <f t="shared" si="13"/>
        <v>-</v>
      </c>
      <c r="AE33" s="28" t="str">
        <f t="shared" si="14"/>
        <v>-</v>
      </c>
      <c r="AG33">
        <v>31</v>
      </c>
      <c r="AH33" s="44" t="str">
        <f>IF('入力シート（肉用牛）'!$H$10&gt;=AG33,'入力シート（肉用牛）'!$K$10,"-")</f>
        <v>-</v>
      </c>
      <c r="AI33" s="31" t="str">
        <f>IF('入力シート（肉用牛）'!$H$10&gt;=AG33,AI32+AH33*30.4,"-")</f>
        <v>-</v>
      </c>
      <c r="AJ33" s="36" t="str">
        <f t="shared" si="15"/>
        <v>-</v>
      </c>
      <c r="AK33" s="31" t="str">
        <f t="shared" si="16"/>
        <v>-</v>
      </c>
      <c r="AL33" s="28" t="str">
        <f t="shared" si="17"/>
        <v>-</v>
      </c>
      <c r="AM33" s="44" t="str">
        <f>IF('入力シート（肉用牛）'!$H$10&gt;=AG33,'入力シート（肉用牛）'!$K$10,"-")</f>
        <v>-</v>
      </c>
      <c r="AN33" s="31" t="str">
        <f>IF('入力シート（肉用牛）'!$H$10&gt;=AG33,AN32+AM33*30.4,"-")</f>
        <v>-</v>
      </c>
      <c r="AO33" s="36" t="str">
        <f t="shared" si="18"/>
        <v>-</v>
      </c>
      <c r="AP33" s="31" t="str">
        <f t="shared" si="19"/>
        <v>-</v>
      </c>
      <c r="AQ33" s="28" t="str">
        <f t="shared" si="20"/>
        <v>-</v>
      </c>
      <c r="AR33" s="32">
        <v>0.01</v>
      </c>
      <c r="AS33" s="31">
        <f t="shared" si="35"/>
        <v>446.76799999999992</v>
      </c>
      <c r="AT33" s="31">
        <f t="shared" si="36"/>
        <v>446.9199999999999</v>
      </c>
      <c r="AU33" s="31">
        <f t="shared" si="33"/>
        <v>5.6746090951118715</v>
      </c>
      <c r="AV33" s="28">
        <f t="shared" si="34"/>
        <v>197.72873807052724</v>
      </c>
      <c r="AW33" s="44" t="str">
        <f>IF('入力シート（肉用牛）'!$H$10&gt;=AG33,'入力シート（肉用牛）'!$K$10,"-")</f>
        <v>-</v>
      </c>
      <c r="AX33" s="31" t="str">
        <f>IF('入力シート（肉用牛）'!$H$10&gt;=AG33,AX32+AW33*30.4,"-")</f>
        <v>-</v>
      </c>
      <c r="AY33" s="36" t="str">
        <f t="shared" si="21"/>
        <v>-</v>
      </c>
      <c r="AZ33" s="31" t="str">
        <f t="shared" si="22"/>
        <v>-</v>
      </c>
      <c r="BA33" s="28" t="str">
        <f t="shared" si="23"/>
        <v>-</v>
      </c>
      <c r="BB33" s="44" t="str">
        <f>IF('入力シート（肉用牛）'!$H$10&gt;=AG33,'入力シート（肉用牛）'!$K$10,"-")</f>
        <v>-</v>
      </c>
      <c r="BC33" s="31" t="str">
        <f>IF('入力シート（肉用牛）'!$H$10&gt;=AG33,BC32+BB33*30.4,"-")</f>
        <v>-</v>
      </c>
      <c r="BD33" s="36" t="str">
        <f t="shared" si="24"/>
        <v>-</v>
      </c>
      <c r="BE33" s="31" t="str">
        <f t="shared" si="25"/>
        <v>-</v>
      </c>
      <c r="BF33" s="28" t="str">
        <f t="shared" si="26"/>
        <v>-</v>
      </c>
      <c r="BG33" s="44" t="str">
        <f>IF('入力シート（肉用牛）'!$H$10&gt;=AG33,'入力シート（肉用牛）'!$K$10,"-")</f>
        <v>-</v>
      </c>
      <c r="BH33" s="31" t="str">
        <f>IF('入力シート（肉用牛）'!$H$10&gt;=AG33,BH32+BG33*30.4,"-")</f>
        <v>-</v>
      </c>
      <c r="BI33" s="36" t="str">
        <f t="shared" si="27"/>
        <v>-</v>
      </c>
      <c r="BJ33" s="31" t="str">
        <f t="shared" si="28"/>
        <v>-</v>
      </c>
      <c r="BK33" s="28" t="str">
        <f t="shared" si="29"/>
        <v>-</v>
      </c>
    </row>
    <row r="34" spans="1:63">
      <c r="A34" s="27">
        <v>30</v>
      </c>
      <c r="B34" s="41" t="str">
        <f>IF('入力シート（肉用牛）'!$J$3&gt;$A34,'入力シート（肉用牛）'!$K$3,"-")</f>
        <v>-</v>
      </c>
      <c r="C34" s="36" t="str">
        <f>IF('入力シート（肉用牛）'!$J$3&gt;$A34,C33+B34*30.4,"-")</f>
        <v>-</v>
      </c>
      <c r="D34" s="36" t="str">
        <f t="shared" si="30"/>
        <v>-</v>
      </c>
      <c r="E34" s="32" t="str">
        <f t="shared" si="37"/>
        <v>-</v>
      </c>
      <c r="F34" s="28" t="str">
        <f t="shared" si="1"/>
        <v>-</v>
      </c>
      <c r="G34" s="41" t="str">
        <f>IF('入力シート（肉用牛）'!$J$4&gt;$A34,'入力シート（肉用牛）'!$K$4,"-")</f>
        <v>-</v>
      </c>
      <c r="H34" s="36" t="str">
        <f>IF('入力シート（肉用牛）'!$J$4&gt;$A34,H33+G34*30.4,"-")</f>
        <v>-</v>
      </c>
      <c r="I34" s="36" t="str">
        <f>IFERROR(AVERAGE(H34:H35),"-")</f>
        <v>-</v>
      </c>
      <c r="J34" s="32" t="str">
        <f t="shared" si="2"/>
        <v>-</v>
      </c>
      <c r="K34" s="28" t="str">
        <f t="shared" si="3"/>
        <v>-</v>
      </c>
      <c r="L34" s="41" t="str">
        <f>IF('入力シート（肉用牛）'!$J$5&gt;$A34,'入力シート（肉用牛）'!$K$4,"-")</f>
        <v>-</v>
      </c>
      <c r="M34" s="36" t="str">
        <f>IF('入力シート（肉用牛）'!$J$5&gt;$A34,M33+L34*30.4,"-")</f>
        <v>-</v>
      </c>
      <c r="N34" s="36" t="str">
        <f t="shared" si="32"/>
        <v>-</v>
      </c>
      <c r="O34" s="32" t="str">
        <f t="shared" si="4"/>
        <v>-</v>
      </c>
      <c r="P34" s="28" t="str">
        <f t="shared" si="5"/>
        <v>-</v>
      </c>
      <c r="Q34" s="41" t="str">
        <f>IF('入力シート（肉用牛）'!$J$6&gt;$A34,'入力シート（肉用牛）'!$K$4,"-")</f>
        <v>-</v>
      </c>
      <c r="R34" s="36" t="str">
        <f>IF('入力シート（肉用牛）'!$J$6&gt;$A34,R33+Q34*30.4,"-")</f>
        <v>-</v>
      </c>
      <c r="S34" s="36" t="str">
        <f t="shared" si="6"/>
        <v>-</v>
      </c>
      <c r="T34" s="32" t="str">
        <f t="shared" si="7"/>
        <v>-</v>
      </c>
      <c r="U34" s="28" t="str">
        <f t="shared" si="8"/>
        <v>-</v>
      </c>
      <c r="V34" s="41" t="str">
        <f>IF('入力シート（肉用牛）'!$J$7&gt;$A34,'入力シート（肉用牛）'!$K$4,"-")</f>
        <v>-</v>
      </c>
      <c r="W34" s="36" t="str">
        <f>IF('入力シート（肉用牛）'!$J$7&gt;$A34,W33+V34*30.4,"-")</f>
        <v>-</v>
      </c>
      <c r="X34" s="36" t="str">
        <f t="shared" si="9"/>
        <v>-</v>
      </c>
      <c r="Y34" s="32" t="str">
        <f t="shared" si="10"/>
        <v>-</v>
      </c>
      <c r="Z34" s="28" t="str">
        <f t="shared" si="11"/>
        <v>-</v>
      </c>
      <c r="AA34" s="41" t="str">
        <f>IF('入力シート（肉用牛）'!$J$8&gt;$A34,'入力シート（肉用牛）'!$K$4,"-")</f>
        <v>-</v>
      </c>
      <c r="AB34" s="36" t="str">
        <f>IF('入力シート（肉用牛）'!$J$8&gt;$A34,AB33+AA34*30.4,"-")</f>
        <v>-</v>
      </c>
      <c r="AC34" s="36" t="str">
        <f t="shared" si="12"/>
        <v>-</v>
      </c>
      <c r="AD34" s="32" t="str">
        <f t="shared" si="13"/>
        <v>-</v>
      </c>
      <c r="AE34" s="28" t="str">
        <f t="shared" si="14"/>
        <v>-</v>
      </c>
      <c r="AG34">
        <v>32</v>
      </c>
      <c r="AH34" s="44" t="str">
        <f>IF('入力シート（肉用牛）'!$H$10&gt;=AG34,'入力シート（肉用牛）'!$K$10,"-")</f>
        <v>-</v>
      </c>
      <c r="AI34" s="31" t="str">
        <f>IF('入力シート（肉用牛）'!$H$10&gt;=AG34,AI33+AH34*30.4,"-")</f>
        <v>-</v>
      </c>
      <c r="AJ34" s="36" t="str">
        <f t="shared" si="15"/>
        <v>-</v>
      </c>
      <c r="AK34" s="31" t="str">
        <f t="shared" si="16"/>
        <v>-</v>
      </c>
      <c r="AL34" s="28" t="str">
        <f t="shared" si="17"/>
        <v>-</v>
      </c>
      <c r="AM34" s="44" t="str">
        <f>IF('入力シート（肉用牛）'!$H$10&gt;=AG34,'入力シート（肉用牛）'!$K$10,"-")</f>
        <v>-</v>
      </c>
      <c r="AN34" s="31" t="str">
        <f>IF('入力シート（肉用牛）'!$H$10&gt;=AG34,AN33+AM34*30.4,"-")</f>
        <v>-</v>
      </c>
      <c r="AO34" s="36" t="str">
        <f t="shared" si="18"/>
        <v>-</v>
      </c>
      <c r="AP34" s="31" t="str">
        <f t="shared" si="19"/>
        <v>-</v>
      </c>
      <c r="AQ34" s="28" t="str">
        <f t="shared" si="20"/>
        <v>-</v>
      </c>
      <c r="AR34" s="32">
        <v>0.01</v>
      </c>
      <c r="AS34" s="31">
        <f t="shared" si="35"/>
        <v>447.07199999999989</v>
      </c>
      <c r="AT34" s="31">
        <f t="shared" si="36"/>
        <v>447.22399999999988</v>
      </c>
      <c r="AU34" s="31">
        <f t="shared" si="33"/>
        <v>5.6775037986309949</v>
      </c>
      <c r="AV34" s="28">
        <f t="shared" si="34"/>
        <v>197.82471212825067</v>
      </c>
      <c r="AW34" s="44" t="str">
        <f>IF('入力シート（肉用牛）'!$H$10&gt;=AG34,'入力シート（肉用牛）'!$K$10,"-")</f>
        <v>-</v>
      </c>
      <c r="AX34" s="31" t="str">
        <f>IF('入力シート（肉用牛）'!$H$10&gt;=AG34,AX33+AW34*30.4,"-")</f>
        <v>-</v>
      </c>
      <c r="AY34" s="36" t="str">
        <f t="shared" si="21"/>
        <v>-</v>
      </c>
      <c r="AZ34" s="31" t="str">
        <f t="shared" si="22"/>
        <v>-</v>
      </c>
      <c r="BA34" s="28" t="str">
        <f t="shared" si="23"/>
        <v>-</v>
      </c>
      <c r="BB34" s="44" t="str">
        <f>IF('入力シート（肉用牛）'!$H$10&gt;=AG34,'入力シート（肉用牛）'!$K$10,"-")</f>
        <v>-</v>
      </c>
      <c r="BC34" s="31" t="str">
        <f>IF('入力シート（肉用牛）'!$H$10&gt;=AG34,BC33+BB34*30.4,"-")</f>
        <v>-</v>
      </c>
      <c r="BD34" s="36" t="str">
        <f t="shared" si="24"/>
        <v>-</v>
      </c>
      <c r="BE34" s="31" t="str">
        <f t="shared" si="25"/>
        <v>-</v>
      </c>
      <c r="BF34" s="28" t="str">
        <f t="shared" si="26"/>
        <v>-</v>
      </c>
      <c r="BG34" s="44" t="str">
        <f>IF('入力シート（肉用牛）'!$H$10&gt;=AG34,'入力シート（肉用牛）'!$K$10,"-")</f>
        <v>-</v>
      </c>
      <c r="BH34" s="31" t="str">
        <f>IF('入力シート（肉用牛）'!$H$10&gt;=AG34,BH33+BG34*30.4,"-")</f>
        <v>-</v>
      </c>
      <c r="BI34" s="36" t="str">
        <f t="shared" si="27"/>
        <v>-</v>
      </c>
      <c r="BJ34" s="31" t="str">
        <f t="shared" si="28"/>
        <v>-</v>
      </c>
      <c r="BK34" s="28" t="str">
        <f t="shared" si="29"/>
        <v>-</v>
      </c>
    </row>
    <row r="35" spans="1:63">
      <c r="AG35">
        <v>33</v>
      </c>
      <c r="AH35" s="44" t="str">
        <f>IF('入力シート（肉用牛）'!$H$10&gt;=AG35,'入力シート（肉用牛）'!$K$10,"-")</f>
        <v>-</v>
      </c>
      <c r="AI35" s="31" t="str">
        <f>IF('入力シート（肉用牛）'!$H$10&gt;=AG35,AI34+AH35*30.4,"-")</f>
        <v>-</v>
      </c>
      <c r="AJ35" s="36" t="str">
        <f t="shared" si="15"/>
        <v>-</v>
      </c>
      <c r="AK35" s="31" t="str">
        <f t="shared" si="16"/>
        <v>-</v>
      </c>
      <c r="AL35" s="28" t="str">
        <f t="shared" si="17"/>
        <v>-</v>
      </c>
      <c r="AM35" s="44" t="str">
        <f>IF('入力シート（肉用牛）'!$H$10&gt;=AG35,'入力シート（肉用牛）'!$K$10,"-")</f>
        <v>-</v>
      </c>
      <c r="AN35" s="31" t="str">
        <f>IF('入力シート（肉用牛）'!$H$10&gt;=AG35,AN34+AM35*30.4,"-")</f>
        <v>-</v>
      </c>
      <c r="AO35" s="36" t="str">
        <f t="shared" si="18"/>
        <v>-</v>
      </c>
      <c r="AP35" s="31" t="str">
        <f t="shared" si="19"/>
        <v>-</v>
      </c>
      <c r="AQ35" s="28" t="str">
        <f t="shared" si="20"/>
        <v>-</v>
      </c>
      <c r="AR35" s="32">
        <v>0.01</v>
      </c>
      <c r="AS35" s="31">
        <f t="shared" si="35"/>
        <v>447.37599999999986</v>
      </c>
      <c r="AT35" s="31">
        <f t="shared" si="36"/>
        <v>447.52799999999985</v>
      </c>
      <c r="AU35" s="31">
        <f t="shared" si="33"/>
        <v>5.6803980102740219</v>
      </c>
      <c r="AV35" s="28">
        <f t="shared" si="34"/>
        <v>197.92065565335506</v>
      </c>
      <c r="AW35" s="44" t="str">
        <f>IF('入力シート（肉用牛）'!$H$10&gt;=AG35,'入力シート（肉用牛）'!$K$10,"-")</f>
        <v>-</v>
      </c>
      <c r="AX35" s="31" t="str">
        <f>IF('入力シート（肉用牛）'!$H$10&gt;=AG35,AX34+AW35*30.4,"-")</f>
        <v>-</v>
      </c>
      <c r="AY35" s="36" t="str">
        <f t="shared" si="21"/>
        <v>-</v>
      </c>
      <c r="AZ35" s="31" t="str">
        <f t="shared" si="22"/>
        <v>-</v>
      </c>
      <c r="BA35" s="28" t="str">
        <f t="shared" si="23"/>
        <v>-</v>
      </c>
      <c r="BB35" s="44" t="str">
        <f>IF('入力シート（肉用牛）'!$H$10&gt;=AG35,'入力シート（肉用牛）'!$K$10,"-")</f>
        <v>-</v>
      </c>
      <c r="BC35" s="31" t="str">
        <f>IF('入力シート（肉用牛）'!$H$10&gt;=AG35,BC34+BB35*30.4,"-")</f>
        <v>-</v>
      </c>
      <c r="BD35" s="36" t="str">
        <f t="shared" si="24"/>
        <v>-</v>
      </c>
      <c r="BE35" s="31" t="str">
        <f t="shared" si="25"/>
        <v>-</v>
      </c>
      <c r="BF35" s="28" t="str">
        <f t="shared" si="26"/>
        <v>-</v>
      </c>
      <c r="BG35" s="44" t="str">
        <f>IF('入力シート（肉用牛）'!$H$10&gt;=AG35,'入力シート（肉用牛）'!$K$10,"-")</f>
        <v>-</v>
      </c>
      <c r="BH35" s="31" t="str">
        <f>IF('入力シート（肉用牛）'!$H$10&gt;=AG35,BH34+BG35*30.4,"-")</f>
        <v>-</v>
      </c>
      <c r="BI35" s="36" t="str">
        <f t="shared" si="27"/>
        <v>-</v>
      </c>
      <c r="BJ35" s="31" t="str">
        <f t="shared" si="28"/>
        <v>-</v>
      </c>
      <c r="BK35" s="28" t="str">
        <f t="shared" si="29"/>
        <v>-</v>
      </c>
    </row>
    <row r="36" spans="1:63">
      <c r="AG36">
        <v>34</v>
      </c>
      <c r="AH36" s="44" t="str">
        <f>IF('入力シート（肉用牛）'!$H$10&gt;=AG36,'入力シート（肉用牛）'!$K$10,"-")</f>
        <v>-</v>
      </c>
      <c r="AI36" s="31" t="str">
        <f>IF('入力シート（肉用牛）'!$H$10&gt;=AG36,AI35+AH36*30.4,"-")</f>
        <v>-</v>
      </c>
      <c r="AJ36" s="36" t="str">
        <f t="shared" si="15"/>
        <v>-</v>
      </c>
      <c r="AK36" s="31" t="str">
        <f t="shared" si="16"/>
        <v>-</v>
      </c>
      <c r="AL36" s="28" t="str">
        <f t="shared" si="17"/>
        <v>-</v>
      </c>
      <c r="AM36" s="44" t="str">
        <f>IF('入力シート（肉用牛）'!$H$10&gt;=AG36,'入力シート（肉用牛）'!$K$10,"-")</f>
        <v>-</v>
      </c>
      <c r="AN36" s="31" t="str">
        <f>IF('入力シート（肉用牛）'!$H$10&gt;=AG36,AN35+AM36*30.4,"-")</f>
        <v>-</v>
      </c>
      <c r="AO36" s="36" t="str">
        <f t="shared" si="18"/>
        <v>-</v>
      </c>
      <c r="AP36" s="31" t="str">
        <f t="shared" si="19"/>
        <v>-</v>
      </c>
      <c r="AQ36" s="28" t="str">
        <f t="shared" si="20"/>
        <v>-</v>
      </c>
      <c r="AR36" s="32">
        <v>0.01</v>
      </c>
      <c r="AS36" s="31">
        <f t="shared" si="35"/>
        <v>447.67999999999984</v>
      </c>
      <c r="AT36" s="31">
        <f t="shared" si="36"/>
        <v>447.83199999999982</v>
      </c>
      <c r="AU36" s="31">
        <f t="shared" si="33"/>
        <v>5.683291730458583</v>
      </c>
      <c r="AV36" s="28">
        <f t="shared" si="34"/>
        <v>198.01656866693355</v>
      </c>
      <c r="AW36" s="44" t="str">
        <f>IF('入力シート（肉用牛）'!$H$10&gt;=AG36,'入力シート（肉用牛）'!$K$10,"-")</f>
        <v>-</v>
      </c>
      <c r="AX36" s="31" t="str">
        <f>IF('入力シート（肉用牛）'!$H$10&gt;=AG36,AX35+AW36*30.4,"-")</f>
        <v>-</v>
      </c>
      <c r="AY36" s="36" t="str">
        <f t="shared" si="21"/>
        <v>-</v>
      </c>
      <c r="AZ36" s="31" t="str">
        <f t="shared" si="22"/>
        <v>-</v>
      </c>
      <c r="BA36" s="28" t="str">
        <f t="shared" si="23"/>
        <v>-</v>
      </c>
      <c r="BB36" s="44" t="str">
        <f>IF('入力シート（肉用牛）'!$H$10&gt;=AG36,'入力シート（肉用牛）'!$K$10,"-")</f>
        <v>-</v>
      </c>
      <c r="BC36" s="31" t="str">
        <f>IF('入力シート（肉用牛）'!$H$10&gt;=AG36,BC35+BB36*30.4,"-")</f>
        <v>-</v>
      </c>
      <c r="BD36" s="36" t="str">
        <f t="shared" si="24"/>
        <v>-</v>
      </c>
      <c r="BE36" s="31" t="str">
        <f t="shared" si="25"/>
        <v>-</v>
      </c>
      <c r="BF36" s="28" t="str">
        <f t="shared" si="26"/>
        <v>-</v>
      </c>
      <c r="BG36" s="44" t="str">
        <f>IF('入力シート（肉用牛）'!$H$10&gt;=AG36,'入力シート（肉用牛）'!$K$10,"-")</f>
        <v>-</v>
      </c>
      <c r="BH36" s="31" t="str">
        <f>IF('入力シート（肉用牛）'!$H$10&gt;=AG36,BH35+BG36*30.4,"-")</f>
        <v>-</v>
      </c>
      <c r="BI36" s="36" t="str">
        <f t="shared" si="27"/>
        <v>-</v>
      </c>
      <c r="BJ36" s="31" t="str">
        <f t="shared" si="28"/>
        <v>-</v>
      </c>
      <c r="BK36" s="28" t="str">
        <f t="shared" si="29"/>
        <v>-</v>
      </c>
    </row>
    <row r="37" spans="1:63">
      <c r="AG37">
        <v>35</v>
      </c>
      <c r="AH37" s="44" t="str">
        <f>IF('入力シート（肉用牛）'!$H$10&gt;=AG37,'入力シート（肉用牛）'!$K$10,"-")</f>
        <v>-</v>
      </c>
      <c r="AI37" s="31" t="str">
        <f>IF('入力シート（肉用牛）'!$H$10&gt;=AG37,AI36+AH37*30.4,"-")</f>
        <v>-</v>
      </c>
      <c r="AJ37" s="36" t="str">
        <f t="shared" si="15"/>
        <v>-</v>
      </c>
      <c r="AK37" s="31" t="str">
        <f t="shared" si="16"/>
        <v>-</v>
      </c>
      <c r="AL37" s="28" t="str">
        <f t="shared" si="17"/>
        <v>-</v>
      </c>
      <c r="AM37" s="44" t="str">
        <f>IF('入力シート（肉用牛）'!$H$10&gt;=AG37,'入力シート（肉用牛）'!$K$10,"-")</f>
        <v>-</v>
      </c>
      <c r="AN37" s="31" t="str">
        <f>IF('入力シート（肉用牛）'!$H$10&gt;=AG37,AN36+AM37*30.4,"-")</f>
        <v>-</v>
      </c>
      <c r="AO37" s="36" t="str">
        <f t="shared" si="18"/>
        <v>-</v>
      </c>
      <c r="AP37" s="31" t="str">
        <f t="shared" si="19"/>
        <v>-</v>
      </c>
      <c r="AQ37" s="28" t="str">
        <f t="shared" si="20"/>
        <v>-</v>
      </c>
      <c r="AR37" s="32">
        <v>0.01</v>
      </c>
      <c r="AS37" s="31">
        <f t="shared" si="35"/>
        <v>447.98399999999981</v>
      </c>
      <c r="AT37" s="31">
        <f t="shared" si="36"/>
        <v>448.1359999999998</v>
      </c>
      <c r="AU37" s="31">
        <f>(0.1067*AT37^0.75+(0.0639*AT37^0.75*AR37)/(0.78*(0.4213+0.1491*AR37)+0.006))/((0.4213+0.1491*AR37)*4.4)+1</f>
        <v>6.6861849596016478</v>
      </c>
      <c r="AV37" s="28">
        <f t="shared" si="34"/>
        <v>230.4013091286445</v>
      </c>
      <c r="AW37" s="44" t="str">
        <f>IF('入力シート（肉用牛）'!$H$10&gt;=AG37,'入力シート（肉用牛）'!$K$10,"-")</f>
        <v>-</v>
      </c>
      <c r="AX37" s="31" t="str">
        <f>IF('入力シート（肉用牛）'!$H$10&gt;=AG37,AX36+AW37*30.4,"-")</f>
        <v>-</v>
      </c>
      <c r="AY37" s="36" t="str">
        <f t="shared" si="21"/>
        <v>-</v>
      </c>
      <c r="AZ37" s="31" t="str">
        <f t="shared" si="22"/>
        <v>-</v>
      </c>
      <c r="BA37" s="28" t="str">
        <f t="shared" si="23"/>
        <v>-</v>
      </c>
      <c r="BB37" s="44" t="str">
        <f>IF('入力シート（肉用牛）'!$H$10&gt;=AG37,'入力シート（肉用牛）'!$K$10,"-")</f>
        <v>-</v>
      </c>
      <c r="BC37" s="31" t="str">
        <f>IF('入力シート（肉用牛）'!$H$10&gt;=AG37,BC36+BB37*30.4,"-")</f>
        <v>-</v>
      </c>
      <c r="BD37" s="36" t="str">
        <f t="shared" si="24"/>
        <v>-</v>
      </c>
      <c r="BE37" s="31" t="str">
        <f t="shared" si="25"/>
        <v>-</v>
      </c>
      <c r="BF37" s="28" t="str">
        <f t="shared" si="26"/>
        <v>-</v>
      </c>
      <c r="BG37" s="44" t="str">
        <f>IF('入力シート（肉用牛）'!$H$10&gt;=AG37,'入力シート（肉用牛）'!$K$10,"-")</f>
        <v>-</v>
      </c>
      <c r="BH37" s="31" t="str">
        <f>IF('入力シート（肉用牛）'!$H$10&gt;=AG37,BH36+BG37*30.4,"-")</f>
        <v>-</v>
      </c>
      <c r="BI37" s="36" t="str">
        <f t="shared" si="27"/>
        <v>-</v>
      </c>
      <c r="BJ37" s="31" t="str">
        <f t="shared" si="28"/>
        <v>-</v>
      </c>
      <c r="BK37" s="28" t="str">
        <f t="shared" si="29"/>
        <v>-</v>
      </c>
    </row>
    <row r="38" spans="1:63">
      <c r="AG38">
        <v>36</v>
      </c>
      <c r="AH38" s="44" t="str">
        <f>IF('入力シート（肉用牛）'!$H$10&gt;=AG38,'入力シート（肉用牛）'!$K$10,"-")</f>
        <v>-</v>
      </c>
      <c r="AI38" s="31" t="str">
        <f>IF('入力シート（肉用牛）'!$H$10&gt;=AG38,AI37+AH38*30.4,"-")</f>
        <v>-</v>
      </c>
      <c r="AJ38" s="36" t="str">
        <f t="shared" si="15"/>
        <v>-</v>
      </c>
      <c r="AK38" s="31" t="str">
        <f t="shared" si="16"/>
        <v>-</v>
      </c>
      <c r="AL38" s="28" t="str">
        <f t="shared" si="17"/>
        <v>-</v>
      </c>
      <c r="AM38" s="44" t="str">
        <f>IF('入力シート（肉用牛）'!$H$10&gt;=AG38,'入力シート（肉用牛）'!$K$10,"-")</f>
        <v>-</v>
      </c>
      <c r="AN38" s="31" t="str">
        <f>IF('入力シート（肉用牛）'!$H$10&gt;=AG38,AN37+AM38*30.4,"-")</f>
        <v>-</v>
      </c>
      <c r="AO38" s="36" t="str">
        <f t="shared" si="18"/>
        <v>-</v>
      </c>
      <c r="AP38" s="31" t="str">
        <f t="shared" si="19"/>
        <v>-</v>
      </c>
      <c r="AQ38" s="28" t="str">
        <f t="shared" si="20"/>
        <v>-</v>
      </c>
      <c r="AR38" s="32">
        <v>0.01</v>
      </c>
      <c r="AS38" s="31">
        <f t="shared" si="35"/>
        <v>448.28799999999978</v>
      </c>
      <c r="AT38" s="31">
        <f t="shared" si="36"/>
        <v>448.43999999999977</v>
      </c>
      <c r="AU38" s="31">
        <f>(0.1067*AT38^0.75+(0.0639*AT38^0.75*AR38)/(0.78*(0.4213+0.1491*AR38)+0.006))/((0.4213+0.1491*AR38)*4.4)+1</f>
        <v>6.6890776981195694</v>
      </c>
      <c r="AV38" s="28">
        <f t="shared" si="34"/>
        <v>230.49224931232368</v>
      </c>
      <c r="AW38" s="44" t="str">
        <f>IF('入力シート（肉用牛）'!$H$10&gt;=AG38,'入力シート（肉用牛）'!$K$10,"-")</f>
        <v>-</v>
      </c>
      <c r="AX38" s="31" t="str">
        <f>IF('入力シート（肉用牛）'!$H$10&gt;=AG38,AX37+AW38*30.4,"-")</f>
        <v>-</v>
      </c>
      <c r="AY38" s="36" t="str">
        <f t="shared" si="21"/>
        <v>-</v>
      </c>
      <c r="AZ38" s="31" t="str">
        <f t="shared" si="22"/>
        <v>-</v>
      </c>
      <c r="BA38" s="28" t="str">
        <f t="shared" si="23"/>
        <v>-</v>
      </c>
      <c r="BB38" s="44" t="str">
        <f>IF('入力シート（肉用牛）'!$H$10&gt;=AG38,'入力シート（肉用牛）'!$K$10,"-")</f>
        <v>-</v>
      </c>
      <c r="BC38" s="31" t="str">
        <f>IF('入力シート（肉用牛）'!$H$10&gt;=AG38,BC37+BB38*30.4,"-")</f>
        <v>-</v>
      </c>
      <c r="BD38" s="36" t="str">
        <f t="shared" si="24"/>
        <v>-</v>
      </c>
      <c r="BE38" s="31" t="str">
        <f t="shared" si="25"/>
        <v>-</v>
      </c>
      <c r="BF38" s="28" t="str">
        <f t="shared" si="26"/>
        <v>-</v>
      </c>
      <c r="BG38" s="44" t="str">
        <f>IF('入力シート（肉用牛）'!$H$10&gt;=AG38,'入力シート（肉用牛）'!$K$10,"-")</f>
        <v>-</v>
      </c>
      <c r="BH38" s="31" t="str">
        <f>IF('入力シート（肉用牛）'!$H$10&gt;=AG38,BH37+BG38*30.4,"-")</f>
        <v>-</v>
      </c>
      <c r="BI38" s="36" t="str">
        <f t="shared" si="27"/>
        <v>-</v>
      </c>
      <c r="BJ38" s="31" t="str">
        <f t="shared" si="28"/>
        <v>-</v>
      </c>
      <c r="BK38" s="28" t="str">
        <f t="shared" si="29"/>
        <v>-</v>
      </c>
    </row>
    <row r="39" spans="1:63">
      <c r="AG39">
        <v>37</v>
      </c>
      <c r="AH39" s="44" t="str">
        <f>IF('入力シート（肉用牛）'!$H$10&gt;=AG39,'入力シート（肉用牛）'!$K$10,"-")</f>
        <v>-</v>
      </c>
      <c r="AI39" s="31" t="str">
        <f>IF('入力シート（肉用牛）'!$H$10&gt;=AG39,AI38+AH39*30.4,"-")</f>
        <v>-</v>
      </c>
      <c r="AJ39" s="36" t="str">
        <f t="shared" si="15"/>
        <v>-</v>
      </c>
      <c r="AK39" s="31" t="str">
        <f t="shared" si="16"/>
        <v>-</v>
      </c>
      <c r="AL39" s="28" t="str">
        <f t="shared" si="17"/>
        <v>-</v>
      </c>
      <c r="AM39" s="44" t="str">
        <f>IF('入力シート（肉用牛）'!$H$10&gt;=AG39,'入力シート（肉用牛）'!$K$10,"-")</f>
        <v>-</v>
      </c>
      <c r="AN39" s="31" t="str">
        <f>IF('入力シート（肉用牛）'!$H$10&gt;=AG39,AN38+AM39*30.4,"-")</f>
        <v>-</v>
      </c>
      <c r="AO39" s="36" t="str">
        <f t="shared" si="18"/>
        <v>-</v>
      </c>
      <c r="AP39" s="31" t="str">
        <f t="shared" si="19"/>
        <v>-</v>
      </c>
      <c r="AQ39" s="28" t="str">
        <f t="shared" si="20"/>
        <v>-</v>
      </c>
      <c r="AR39" s="32">
        <v>0.01</v>
      </c>
      <c r="AS39" s="31">
        <f t="shared" si="35"/>
        <v>448.59199999999976</v>
      </c>
      <c r="AT39" s="31">
        <f t="shared" si="36"/>
        <v>448.74399999999974</v>
      </c>
      <c r="AU39" s="31">
        <f>(0.1067*AT39^0.75+(0.0639*AT39^0.75*AR39)/(0.78*(0.4213+0.1491*AR39)+0.006))/((0.4213+0.1491*AR39)*4.4)+0.5</f>
        <v>6.1919699464280571</v>
      </c>
      <c r="AV39" s="28">
        <f t="shared" si="34"/>
        <v>214.65589236446527</v>
      </c>
      <c r="AW39" s="44" t="str">
        <f>IF('入力シート（肉用牛）'!$H$10&gt;=AG39,'入力シート（肉用牛）'!$K$10,"-")</f>
        <v>-</v>
      </c>
      <c r="AX39" s="31" t="str">
        <f>IF('入力シート（肉用牛）'!$H$10&gt;=AG39,AX38+AW39*30.4,"-")</f>
        <v>-</v>
      </c>
      <c r="AY39" s="36" t="str">
        <f t="shared" si="21"/>
        <v>-</v>
      </c>
      <c r="AZ39" s="31" t="str">
        <f t="shared" si="22"/>
        <v>-</v>
      </c>
      <c r="BA39" s="28" t="str">
        <f t="shared" si="23"/>
        <v>-</v>
      </c>
      <c r="BB39" s="44" t="str">
        <f>IF('入力シート（肉用牛）'!$H$10&gt;=AG39,'入力シート（肉用牛）'!$K$10,"-")</f>
        <v>-</v>
      </c>
      <c r="BC39" s="31" t="str">
        <f>IF('入力シート（肉用牛）'!$H$10&gt;=AG39,BC38+BB39*30.4,"-")</f>
        <v>-</v>
      </c>
      <c r="BD39" s="36" t="str">
        <f t="shared" si="24"/>
        <v>-</v>
      </c>
      <c r="BE39" s="31" t="str">
        <f t="shared" si="25"/>
        <v>-</v>
      </c>
      <c r="BF39" s="28" t="str">
        <f t="shared" si="26"/>
        <v>-</v>
      </c>
      <c r="BG39" s="44" t="str">
        <f>IF('入力シート（肉用牛）'!$H$10&gt;=AG39,'入力シート（肉用牛）'!$K$10,"-")</f>
        <v>-</v>
      </c>
      <c r="BH39" s="31" t="str">
        <f>IF('入力シート（肉用牛）'!$H$10&gt;=AG39,BH38+BG39*30.4,"-")</f>
        <v>-</v>
      </c>
      <c r="BI39" s="36" t="str">
        <f t="shared" si="27"/>
        <v>-</v>
      </c>
      <c r="BJ39" s="31" t="str">
        <f t="shared" si="28"/>
        <v>-</v>
      </c>
      <c r="BK39" s="28" t="str">
        <f t="shared" si="29"/>
        <v>-</v>
      </c>
    </row>
    <row r="40" spans="1:63">
      <c r="AG40">
        <v>38</v>
      </c>
      <c r="AH40" s="44" t="str">
        <f>IF('入力シート（肉用牛）'!$H$10&gt;=AG40,'入力シート（肉用牛）'!$K$10,"-")</f>
        <v>-</v>
      </c>
      <c r="AI40" s="31" t="str">
        <f>IF('入力シート（肉用牛）'!$H$10&gt;=AG40,AI39+AH40*30.4,"-")</f>
        <v>-</v>
      </c>
      <c r="AJ40" s="36" t="str">
        <f t="shared" si="15"/>
        <v>-</v>
      </c>
      <c r="AK40" s="31" t="str">
        <f t="shared" si="16"/>
        <v>-</v>
      </c>
      <c r="AL40" s="28" t="str">
        <f t="shared" si="17"/>
        <v>-</v>
      </c>
      <c r="AM40" s="44" t="str">
        <f>IF('入力シート（肉用牛）'!$H$10&gt;=AG40,'入力シート（肉用牛）'!$K$10,"-")</f>
        <v>-</v>
      </c>
      <c r="AN40" s="31" t="str">
        <f>IF('入力シート（肉用牛）'!$H$10&gt;=AG40,AN39+AM40*30.4,"-")</f>
        <v>-</v>
      </c>
      <c r="AO40" s="36" t="str">
        <f t="shared" si="18"/>
        <v>-</v>
      </c>
      <c r="AP40" s="31" t="str">
        <f t="shared" si="19"/>
        <v>-</v>
      </c>
      <c r="AQ40" s="28" t="str">
        <f t="shared" si="20"/>
        <v>-</v>
      </c>
      <c r="AR40" s="32">
        <v>0.01</v>
      </c>
      <c r="AS40" s="31">
        <f t="shared" si="35"/>
        <v>448.89599999999973</v>
      </c>
      <c r="AT40" s="31">
        <f t="shared" si="36"/>
        <v>449.04799999999972</v>
      </c>
      <c r="AU40" s="31">
        <f t="shared" ref="AU40:AU43" si="39">(0.1067*AT40^0.75+(0.0639*AT40^0.75*AR40)/(0.78*(0.4213+0.1491*AR40)+0.006))/((0.4213+0.1491*AR40)*4.4)+0.5</f>
        <v>6.1948617049421921</v>
      </c>
      <c r="AV40" s="28">
        <f t="shared" si="34"/>
        <v>214.74922843927919</v>
      </c>
      <c r="AW40" s="44" t="str">
        <f>IF('入力シート（肉用牛）'!$H$10&gt;=AG40,'入力シート（肉用牛）'!$K$10,"-")</f>
        <v>-</v>
      </c>
      <c r="AX40" s="31" t="str">
        <f>IF('入力シート（肉用牛）'!$H$10&gt;=AG40,AX39+AW40*30.4,"-")</f>
        <v>-</v>
      </c>
      <c r="AY40" s="36" t="str">
        <f t="shared" si="21"/>
        <v>-</v>
      </c>
      <c r="AZ40" s="31" t="str">
        <f t="shared" si="22"/>
        <v>-</v>
      </c>
      <c r="BA40" s="28" t="str">
        <f t="shared" si="23"/>
        <v>-</v>
      </c>
      <c r="BB40" s="44" t="str">
        <f>IF('入力シート（肉用牛）'!$H$10&gt;=AG40,'入力シート（肉用牛）'!$K$10,"-")</f>
        <v>-</v>
      </c>
      <c r="BC40" s="31" t="str">
        <f>IF('入力シート（肉用牛）'!$H$10&gt;=AG40,BC39+BB40*30.4,"-")</f>
        <v>-</v>
      </c>
      <c r="BD40" s="36" t="str">
        <f t="shared" si="24"/>
        <v>-</v>
      </c>
      <c r="BE40" s="31" t="str">
        <f t="shared" si="25"/>
        <v>-</v>
      </c>
      <c r="BF40" s="28" t="str">
        <f t="shared" si="26"/>
        <v>-</v>
      </c>
      <c r="BG40" s="44" t="str">
        <f>IF('入力シート（肉用牛）'!$H$10&gt;=AG40,'入力シート（肉用牛）'!$K$10,"-")</f>
        <v>-</v>
      </c>
      <c r="BH40" s="31" t="str">
        <f>IF('入力シート（肉用牛）'!$H$10&gt;=AG40,BH39+BG40*30.4,"-")</f>
        <v>-</v>
      </c>
      <c r="BI40" s="36" t="str">
        <f t="shared" si="27"/>
        <v>-</v>
      </c>
      <c r="BJ40" s="31" t="str">
        <f t="shared" si="28"/>
        <v>-</v>
      </c>
      <c r="BK40" s="28" t="str">
        <f t="shared" si="29"/>
        <v>-</v>
      </c>
    </row>
    <row r="41" spans="1:63">
      <c r="AG41">
        <v>39</v>
      </c>
      <c r="AH41" s="44" t="str">
        <f>IF('入力シート（肉用牛）'!$H$10&gt;=AG41,'入力シート（肉用牛）'!$K$10,"-")</f>
        <v>-</v>
      </c>
      <c r="AI41" s="31" t="str">
        <f>IF('入力シート（肉用牛）'!$H$10&gt;=AG41,AI40+AH41*30.4,"-")</f>
        <v>-</v>
      </c>
      <c r="AJ41" s="36" t="str">
        <f t="shared" si="15"/>
        <v>-</v>
      </c>
      <c r="AK41" s="31" t="str">
        <f t="shared" si="16"/>
        <v>-</v>
      </c>
      <c r="AL41" s="28" t="str">
        <f t="shared" si="17"/>
        <v>-</v>
      </c>
      <c r="AM41" s="44" t="str">
        <f>IF('入力シート（肉用牛）'!$H$10&gt;=AG41,'入力シート（肉用牛）'!$K$10,"-")</f>
        <v>-</v>
      </c>
      <c r="AN41" s="31" t="str">
        <f>IF('入力シート（肉用牛）'!$H$10&gt;=AG41,AN40+AM41*30.4,"-")</f>
        <v>-</v>
      </c>
      <c r="AO41" s="36" t="str">
        <f t="shared" si="18"/>
        <v>-</v>
      </c>
      <c r="AP41" s="31" t="str">
        <f t="shared" si="19"/>
        <v>-</v>
      </c>
      <c r="AQ41" s="28" t="str">
        <f t="shared" si="20"/>
        <v>-</v>
      </c>
      <c r="AR41" s="32">
        <v>0.01</v>
      </c>
      <c r="AS41" s="31">
        <f t="shared" si="35"/>
        <v>449.1999999999997</v>
      </c>
      <c r="AT41" s="31">
        <f t="shared" si="36"/>
        <v>449.35199999999969</v>
      </c>
      <c r="AU41" s="31">
        <f>(0.1067*AT41^0.75+(0.0639*AT41^0.75*AR41)/(0.78*(0.4213+0.1491*AR41)+0.006))/((0.4213+0.1491*AR41)*4.4)+0.5</f>
        <v>6.197752974076419</v>
      </c>
      <c r="AV41" s="28">
        <f t="shared" si="34"/>
        <v>214.84253452305774</v>
      </c>
      <c r="AW41" s="44" t="str">
        <f>IF('入力シート（肉用牛）'!$H$10&gt;=AG41,'入力シート（肉用牛）'!$K$10,"-")</f>
        <v>-</v>
      </c>
      <c r="AX41" s="31" t="str">
        <f>IF('入力シート（肉用牛）'!$H$10&gt;=AG41,AX40+AW41*30.4,"-")</f>
        <v>-</v>
      </c>
      <c r="AY41" s="36" t="str">
        <f t="shared" si="21"/>
        <v>-</v>
      </c>
      <c r="AZ41" s="31" t="str">
        <f t="shared" si="22"/>
        <v>-</v>
      </c>
      <c r="BA41" s="28" t="str">
        <f t="shared" si="23"/>
        <v>-</v>
      </c>
      <c r="BB41" s="44" t="str">
        <f>IF('入力シート（肉用牛）'!$H$10&gt;=AG41,'入力シート（肉用牛）'!$K$10,"-")</f>
        <v>-</v>
      </c>
      <c r="BC41" s="31" t="str">
        <f>IF('入力シート（肉用牛）'!$H$10&gt;=AG41,BC40+BB41*30.4,"-")</f>
        <v>-</v>
      </c>
      <c r="BD41" s="36" t="str">
        <f t="shared" si="24"/>
        <v>-</v>
      </c>
      <c r="BE41" s="31" t="str">
        <f t="shared" si="25"/>
        <v>-</v>
      </c>
      <c r="BF41" s="28" t="str">
        <f t="shared" si="26"/>
        <v>-</v>
      </c>
      <c r="BG41" s="44" t="str">
        <f>IF('入力シート（肉用牛）'!$H$10&gt;=AG41,'入力シート（肉用牛）'!$K$10,"-")</f>
        <v>-</v>
      </c>
      <c r="BH41" s="31" t="str">
        <f>IF('入力シート（肉用牛）'!$H$10&gt;=AG41,BH40+BG41*30.4,"-")</f>
        <v>-</v>
      </c>
      <c r="BI41" s="36" t="str">
        <f t="shared" si="27"/>
        <v>-</v>
      </c>
      <c r="BJ41" s="31" t="str">
        <f t="shared" si="28"/>
        <v>-</v>
      </c>
      <c r="BK41" s="28" t="str">
        <f t="shared" si="29"/>
        <v>-</v>
      </c>
    </row>
    <row r="42" spans="1:63">
      <c r="AG42">
        <v>40</v>
      </c>
      <c r="AH42" s="44" t="str">
        <f>IF('入力シート（肉用牛）'!$H$10&gt;=AG42,'入力シート（肉用牛）'!$K$10,"-")</f>
        <v>-</v>
      </c>
      <c r="AI42" s="31" t="str">
        <f>IF('入力シート（肉用牛）'!$H$10&gt;=AG42,AI41+AH42*30.4,"-")</f>
        <v>-</v>
      </c>
      <c r="AJ42" s="36" t="str">
        <f t="shared" si="15"/>
        <v>-</v>
      </c>
      <c r="AK42" s="31" t="str">
        <f t="shared" si="16"/>
        <v>-</v>
      </c>
      <c r="AL42" s="28" t="str">
        <f t="shared" si="17"/>
        <v>-</v>
      </c>
      <c r="AM42" s="44" t="str">
        <f>IF('入力シート（肉用牛）'!$H$10&gt;=AG42,'入力シート（肉用牛）'!$K$10,"-")</f>
        <v>-</v>
      </c>
      <c r="AN42" s="31" t="str">
        <f>IF('入力シート（肉用牛）'!$H$10&gt;=AG42,AN41+AM42*30.4,"-")</f>
        <v>-</v>
      </c>
      <c r="AO42" s="36" t="str">
        <f t="shared" si="18"/>
        <v>-</v>
      </c>
      <c r="AP42" s="31" t="str">
        <f t="shared" si="19"/>
        <v>-</v>
      </c>
      <c r="AQ42" s="28" t="str">
        <f t="shared" si="20"/>
        <v>-</v>
      </c>
      <c r="AR42" s="32">
        <v>0.01</v>
      </c>
      <c r="AS42" s="31">
        <f t="shared" si="35"/>
        <v>449.50399999999968</v>
      </c>
      <c r="AT42" s="31">
        <f t="shared" si="36"/>
        <v>449.65599999999966</v>
      </c>
      <c r="AU42" s="31">
        <f t="shared" si="39"/>
        <v>6.2006437542445498</v>
      </c>
      <c r="AV42" s="28">
        <f t="shared" si="34"/>
        <v>214.93581063635995</v>
      </c>
      <c r="AW42" s="44" t="str">
        <f>IF('入力シート（肉用牛）'!$H$10&gt;=AG42,'入力シート（肉用牛）'!$K$10,"-")</f>
        <v>-</v>
      </c>
      <c r="AX42" s="31" t="str">
        <f>IF('入力シート（肉用牛）'!$H$10&gt;=AG42,AX41+AW42*30.4,"-")</f>
        <v>-</v>
      </c>
      <c r="AY42" s="36" t="str">
        <f t="shared" si="21"/>
        <v>-</v>
      </c>
      <c r="AZ42" s="31" t="str">
        <f t="shared" si="22"/>
        <v>-</v>
      </c>
      <c r="BA42" s="28" t="str">
        <f t="shared" si="23"/>
        <v>-</v>
      </c>
      <c r="BB42" s="44" t="str">
        <f>IF('入力シート（肉用牛）'!$H$10&gt;=AG42,'入力シート（肉用牛）'!$K$10,"-")</f>
        <v>-</v>
      </c>
      <c r="BC42" s="31" t="str">
        <f>IF('入力シート（肉用牛）'!$H$10&gt;=AG42,BC41+BB42*30.4,"-")</f>
        <v>-</v>
      </c>
      <c r="BD42" s="36" t="str">
        <f t="shared" si="24"/>
        <v>-</v>
      </c>
      <c r="BE42" s="31" t="str">
        <f t="shared" si="25"/>
        <v>-</v>
      </c>
      <c r="BF42" s="28" t="str">
        <f t="shared" si="26"/>
        <v>-</v>
      </c>
      <c r="BG42" s="44" t="str">
        <f>IF('入力シート（肉用牛）'!$H$10&gt;=AG42,'入力シート（肉用牛）'!$K$10,"-")</f>
        <v>-</v>
      </c>
      <c r="BH42" s="31" t="str">
        <f>IF('入力シート（肉用牛）'!$H$10&gt;=AG42,BH41+BG42*30.4,"-")</f>
        <v>-</v>
      </c>
      <c r="BI42" s="36" t="str">
        <f t="shared" si="27"/>
        <v>-</v>
      </c>
      <c r="BJ42" s="31" t="str">
        <f t="shared" si="28"/>
        <v>-</v>
      </c>
      <c r="BK42" s="28" t="str">
        <f t="shared" si="29"/>
        <v>-</v>
      </c>
    </row>
    <row r="43" spans="1:63">
      <c r="AG43">
        <v>41</v>
      </c>
      <c r="AH43" s="44" t="str">
        <f>IF('入力シート（肉用牛）'!$H$10&gt;=AG43,'入力シート（肉用牛）'!$K$10,"-")</f>
        <v>-</v>
      </c>
      <c r="AI43" s="31" t="str">
        <f>IF('入力シート（肉用牛）'!$H$10&gt;=AG43,AI42+AH43*30.4,"-")</f>
        <v>-</v>
      </c>
      <c r="AJ43" s="36" t="str">
        <f t="shared" si="15"/>
        <v>-</v>
      </c>
      <c r="AK43" s="31" t="str">
        <f t="shared" si="16"/>
        <v>-</v>
      </c>
      <c r="AL43" s="28" t="str">
        <f t="shared" si="17"/>
        <v>-</v>
      </c>
      <c r="AM43" s="44" t="str">
        <f>IF('入力シート（肉用牛）'!$H$10&gt;=AG43,'入力シート（肉用牛）'!$K$10,"-")</f>
        <v>-</v>
      </c>
      <c r="AN43" s="31" t="str">
        <f>IF('入力シート（肉用牛）'!$H$10&gt;=AG43,AN42+AM43*30.4,"-")</f>
        <v>-</v>
      </c>
      <c r="AO43" s="36" t="str">
        <f t="shared" si="18"/>
        <v>-</v>
      </c>
      <c r="AP43" s="31" t="str">
        <f t="shared" si="19"/>
        <v>-</v>
      </c>
      <c r="AQ43" s="28" t="str">
        <f t="shared" si="20"/>
        <v>-</v>
      </c>
      <c r="AR43" s="32">
        <v>0.01</v>
      </c>
      <c r="AS43" s="31">
        <f t="shared" si="35"/>
        <v>449.80799999999965</v>
      </c>
      <c r="AT43" s="31">
        <f t="shared" si="36"/>
        <v>449.95999999999964</v>
      </c>
      <c r="AU43" s="31">
        <f t="shared" si="39"/>
        <v>6.2035340458597776</v>
      </c>
      <c r="AV43" s="28">
        <f t="shared" si="34"/>
        <v>215.02905679971545</v>
      </c>
      <c r="AW43" s="44" t="str">
        <f>IF('入力シート（肉用牛）'!$H$10&gt;=AG43,'入力シート（肉用牛）'!$K$10,"-")</f>
        <v>-</v>
      </c>
      <c r="AX43" s="31" t="str">
        <f>IF('入力シート（肉用牛）'!$H$10&gt;=AG43,AX42+AW43*30.4,"-")</f>
        <v>-</v>
      </c>
      <c r="AY43" s="36" t="str">
        <f t="shared" si="21"/>
        <v>-</v>
      </c>
      <c r="AZ43" s="31" t="str">
        <f t="shared" si="22"/>
        <v>-</v>
      </c>
      <c r="BA43" s="28" t="str">
        <f t="shared" si="23"/>
        <v>-</v>
      </c>
      <c r="BB43" s="44" t="str">
        <f>IF('入力シート（肉用牛）'!$H$10&gt;=AG43,'入力シート（肉用牛）'!$K$10,"-")</f>
        <v>-</v>
      </c>
      <c r="BC43" s="31" t="str">
        <f>IF('入力シート（肉用牛）'!$H$10&gt;=AG43,BC42+BB43*30.4,"-")</f>
        <v>-</v>
      </c>
      <c r="BD43" s="36" t="str">
        <f t="shared" si="24"/>
        <v>-</v>
      </c>
      <c r="BE43" s="31" t="str">
        <f t="shared" si="25"/>
        <v>-</v>
      </c>
      <c r="BF43" s="28" t="str">
        <f t="shared" si="26"/>
        <v>-</v>
      </c>
      <c r="BG43" s="44" t="str">
        <f>IF('入力シート（肉用牛）'!$H$10&gt;=AG43,'入力シート（肉用牛）'!$K$10,"-")</f>
        <v>-</v>
      </c>
      <c r="BH43" s="31" t="str">
        <f>IF('入力シート（肉用牛）'!$H$10&gt;=AG43,BH42+BG43*30.4,"-")</f>
        <v>-</v>
      </c>
      <c r="BI43" s="36" t="str">
        <f t="shared" si="27"/>
        <v>-</v>
      </c>
      <c r="BJ43" s="31" t="str">
        <f t="shared" si="28"/>
        <v>-</v>
      </c>
      <c r="BK43" s="28" t="str">
        <f t="shared" si="29"/>
        <v>-</v>
      </c>
    </row>
    <row r="44" spans="1:63">
      <c r="AG44">
        <v>42</v>
      </c>
      <c r="AH44" s="44" t="str">
        <f>IF('入力シート（肉用牛）'!$H$10&gt;=AG44,'入力シート（肉用牛）'!$K$10,"-")</f>
        <v>-</v>
      </c>
      <c r="AI44" s="31" t="str">
        <f>IF('入力シート（肉用牛）'!$H$10&gt;=AG44,AI43+AH44*30.4,"-")</f>
        <v>-</v>
      </c>
      <c r="AJ44" s="36" t="str">
        <f t="shared" si="15"/>
        <v>-</v>
      </c>
      <c r="AK44" s="31" t="str">
        <f t="shared" si="16"/>
        <v>-</v>
      </c>
      <c r="AL44" s="28" t="str">
        <f t="shared" si="17"/>
        <v>-</v>
      </c>
      <c r="AM44" s="44" t="str">
        <f>IF('入力シート（肉用牛）'!$H$10&gt;=AG44,'入力シート（肉用牛）'!$K$10,"-")</f>
        <v>-</v>
      </c>
      <c r="AN44" s="31" t="str">
        <f>IF('入力シート（肉用牛）'!$H$10&gt;=AG44,AN43+AM44*30.4,"-")</f>
        <v>-</v>
      </c>
      <c r="AO44" s="36" t="str">
        <f t="shared" si="18"/>
        <v>-</v>
      </c>
      <c r="AP44" s="31" t="str">
        <f t="shared" si="19"/>
        <v>-</v>
      </c>
      <c r="AQ44" s="28" t="str">
        <f t="shared" si="20"/>
        <v>-</v>
      </c>
      <c r="AR44" s="32">
        <v>0.01</v>
      </c>
      <c r="AS44" s="31">
        <f t="shared" si="35"/>
        <v>450.11199999999963</v>
      </c>
      <c r="AT44" s="31">
        <f t="shared" si="36"/>
        <v>450.26399999999961</v>
      </c>
      <c r="AU44" s="31">
        <f t="shared" si="33"/>
        <v>5.7064238493346577</v>
      </c>
      <c r="AV44" s="28">
        <f t="shared" si="34"/>
        <v>198.7827768817092</v>
      </c>
      <c r="AW44" s="44" t="str">
        <f>IF('入力シート（肉用牛）'!$H$10&gt;=AG44,'入力シート（肉用牛）'!$K$10,"-")</f>
        <v>-</v>
      </c>
      <c r="AX44" s="31" t="str">
        <f>IF('入力シート（肉用牛）'!$H$10&gt;=AG44,AX43+AW44*30.4,"-")</f>
        <v>-</v>
      </c>
      <c r="AY44" s="36" t="str">
        <f t="shared" si="21"/>
        <v>-</v>
      </c>
      <c r="AZ44" s="31" t="str">
        <f t="shared" si="22"/>
        <v>-</v>
      </c>
      <c r="BA44" s="28" t="str">
        <f t="shared" si="23"/>
        <v>-</v>
      </c>
      <c r="BB44" s="44" t="str">
        <f>IF('入力シート（肉用牛）'!$H$10&gt;=AG44,'入力シート（肉用牛）'!$K$10,"-")</f>
        <v>-</v>
      </c>
      <c r="BC44" s="31" t="str">
        <f>IF('入力シート（肉用牛）'!$H$10&gt;=AG44,BC43+BB44*30.4,"-")</f>
        <v>-</v>
      </c>
      <c r="BD44" s="36" t="str">
        <f t="shared" si="24"/>
        <v>-</v>
      </c>
      <c r="BE44" s="31" t="str">
        <f t="shared" si="25"/>
        <v>-</v>
      </c>
      <c r="BF44" s="28" t="str">
        <f t="shared" si="26"/>
        <v>-</v>
      </c>
      <c r="BG44" s="44" t="str">
        <f>IF('入力シート（肉用牛）'!$H$10&gt;=AG44,'入力シート（肉用牛）'!$K$10,"-")</f>
        <v>-</v>
      </c>
      <c r="BH44" s="31" t="str">
        <f>IF('入力シート（肉用牛）'!$H$10&gt;=AG44,BH43+BG44*30.4,"-")</f>
        <v>-</v>
      </c>
      <c r="BI44" s="36" t="str">
        <f t="shared" si="27"/>
        <v>-</v>
      </c>
      <c r="BJ44" s="31" t="str">
        <f t="shared" si="28"/>
        <v>-</v>
      </c>
      <c r="BK44" s="28" t="str">
        <f t="shared" si="29"/>
        <v>-</v>
      </c>
    </row>
    <row r="45" spans="1:63">
      <c r="AG45">
        <v>43</v>
      </c>
      <c r="AH45" s="44" t="str">
        <f>IF('入力シート（肉用牛）'!$H$10&gt;=AG45,'入力シート（肉用牛）'!$K$10,"-")</f>
        <v>-</v>
      </c>
      <c r="AI45" s="31" t="str">
        <f>IF('入力シート（肉用牛）'!$H$10&gt;=AG45,AI44+AH45*30.4,"-")</f>
        <v>-</v>
      </c>
      <c r="AJ45" s="36" t="str">
        <f t="shared" si="15"/>
        <v>-</v>
      </c>
      <c r="AK45" s="31" t="str">
        <f t="shared" si="16"/>
        <v>-</v>
      </c>
      <c r="AL45" s="28" t="str">
        <f t="shared" si="17"/>
        <v>-</v>
      </c>
      <c r="AM45" s="44" t="str">
        <f>IF('入力シート（肉用牛）'!$H$10&gt;=AG45,'入力シート（肉用牛）'!$K$10,"-")</f>
        <v>-</v>
      </c>
      <c r="AN45" s="31" t="str">
        <f>IF('入力シート（肉用牛）'!$H$10&gt;=AG45,AN44+AM45*30.4,"-")</f>
        <v>-</v>
      </c>
      <c r="AO45" s="36" t="str">
        <f t="shared" si="18"/>
        <v>-</v>
      </c>
      <c r="AP45" s="31" t="str">
        <f t="shared" si="19"/>
        <v>-</v>
      </c>
      <c r="AQ45" s="28" t="str">
        <f t="shared" si="20"/>
        <v>-</v>
      </c>
      <c r="AR45" s="32">
        <v>0.01</v>
      </c>
      <c r="AS45" s="31">
        <f t="shared" si="35"/>
        <v>450.4159999999996</v>
      </c>
      <c r="AT45" s="31">
        <f t="shared" si="36"/>
        <v>450.56799999999959</v>
      </c>
      <c r="AU45" s="31">
        <f t="shared" si="33"/>
        <v>5.7093131650811122</v>
      </c>
      <c r="AV45" s="28">
        <f t="shared" si="34"/>
        <v>198.87841623570978</v>
      </c>
      <c r="AW45" s="44" t="str">
        <f>IF('入力シート（肉用牛）'!$H$10&gt;=AG45,'入力シート（肉用牛）'!$K$10,"-")</f>
        <v>-</v>
      </c>
      <c r="AX45" s="31" t="str">
        <f>IF('入力シート（肉用牛）'!$H$10&gt;=AG45,AX44+AW45*30.4,"-")</f>
        <v>-</v>
      </c>
      <c r="AY45" s="36" t="str">
        <f t="shared" si="21"/>
        <v>-</v>
      </c>
      <c r="AZ45" s="31" t="str">
        <f t="shared" si="22"/>
        <v>-</v>
      </c>
      <c r="BA45" s="28" t="str">
        <f t="shared" si="23"/>
        <v>-</v>
      </c>
      <c r="BB45" s="44" t="str">
        <f>IF('入力シート（肉用牛）'!$H$10&gt;=AG45,'入力シート（肉用牛）'!$K$10,"-")</f>
        <v>-</v>
      </c>
      <c r="BC45" s="31" t="str">
        <f>IF('入力シート（肉用牛）'!$H$10&gt;=AG45,BC44+BB45*30.4,"-")</f>
        <v>-</v>
      </c>
      <c r="BD45" s="36" t="str">
        <f t="shared" si="24"/>
        <v>-</v>
      </c>
      <c r="BE45" s="31" t="str">
        <f t="shared" si="25"/>
        <v>-</v>
      </c>
      <c r="BF45" s="28" t="str">
        <f t="shared" si="26"/>
        <v>-</v>
      </c>
      <c r="BG45" s="44" t="str">
        <f>IF('入力シート（肉用牛）'!$H$10&gt;=AG45,'入力シート（肉用牛）'!$K$10,"-")</f>
        <v>-</v>
      </c>
      <c r="BH45" s="31" t="str">
        <f>IF('入力シート（肉用牛）'!$H$10&gt;=AG45,BH44+BG45*30.4,"-")</f>
        <v>-</v>
      </c>
      <c r="BI45" s="36" t="str">
        <f t="shared" si="27"/>
        <v>-</v>
      </c>
      <c r="BJ45" s="31" t="str">
        <f t="shared" si="28"/>
        <v>-</v>
      </c>
      <c r="BK45" s="28" t="str">
        <f t="shared" si="29"/>
        <v>-</v>
      </c>
    </row>
    <row r="46" spans="1:63">
      <c r="AG46">
        <v>44</v>
      </c>
      <c r="AH46" s="44" t="str">
        <f>IF('入力シート（肉用牛）'!$H$10&gt;=AG46,'入力シート（肉用牛）'!$K$10,"-")</f>
        <v>-</v>
      </c>
      <c r="AI46" s="31" t="str">
        <f>IF('入力シート（肉用牛）'!$H$10&gt;=AG46,AI45+AH46*30.4,"-")</f>
        <v>-</v>
      </c>
      <c r="AJ46" s="36" t="str">
        <f t="shared" si="15"/>
        <v>-</v>
      </c>
      <c r="AK46" s="31" t="str">
        <f t="shared" si="16"/>
        <v>-</v>
      </c>
      <c r="AL46" s="28" t="str">
        <f t="shared" si="17"/>
        <v>-</v>
      </c>
      <c r="AM46" s="44" t="str">
        <f>IF('入力シート（肉用牛）'!$H$10&gt;=AG46,'入力シート（肉用牛）'!$K$10,"-")</f>
        <v>-</v>
      </c>
      <c r="AN46" s="31" t="str">
        <f>IF('入力シート（肉用牛）'!$H$10&gt;=AG46,AN45+AM46*30.4,"-")</f>
        <v>-</v>
      </c>
      <c r="AO46" s="36" t="str">
        <f t="shared" si="18"/>
        <v>-</v>
      </c>
      <c r="AP46" s="31" t="str">
        <f t="shared" si="19"/>
        <v>-</v>
      </c>
      <c r="AQ46" s="28" t="str">
        <f t="shared" si="20"/>
        <v>-</v>
      </c>
      <c r="AR46" s="32">
        <v>0.01</v>
      </c>
      <c r="AS46" s="31">
        <f t="shared" si="35"/>
        <v>450.71999999999957</v>
      </c>
      <c r="AT46" s="31">
        <f t="shared" si="36"/>
        <v>450.87199999999956</v>
      </c>
      <c r="AU46" s="31">
        <f t="shared" si="33"/>
        <v>5.7122019935104591</v>
      </c>
      <c r="AV46" s="28">
        <f t="shared" si="34"/>
        <v>198.9740252874426</v>
      </c>
      <c r="AW46" s="44" t="str">
        <f>IF('入力シート（肉用牛）'!$H$10&gt;=AG46,'入力シート（肉用牛）'!$K$10,"-")</f>
        <v>-</v>
      </c>
      <c r="AX46" s="31" t="str">
        <f>IF('入力シート（肉用牛）'!$H$10&gt;=AG46,AX45+AW46*30.4,"-")</f>
        <v>-</v>
      </c>
      <c r="AY46" s="36" t="str">
        <f t="shared" si="21"/>
        <v>-</v>
      </c>
      <c r="AZ46" s="31" t="str">
        <f t="shared" si="22"/>
        <v>-</v>
      </c>
      <c r="BA46" s="28" t="str">
        <f t="shared" si="23"/>
        <v>-</v>
      </c>
      <c r="BB46" s="44" t="str">
        <f>IF('入力シート（肉用牛）'!$H$10&gt;=AG46,'入力シート（肉用牛）'!$K$10,"-")</f>
        <v>-</v>
      </c>
      <c r="BC46" s="31" t="str">
        <f>IF('入力シート（肉用牛）'!$H$10&gt;=AG46,BC45+BB46*30.4,"-")</f>
        <v>-</v>
      </c>
      <c r="BD46" s="36" t="str">
        <f t="shared" si="24"/>
        <v>-</v>
      </c>
      <c r="BE46" s="31" t="str">
        <f t="shared" si="25"/>
        <v>-</v>
      </c>
      <c r="BF46" s="28" t="str">
        <f t="shared" si="26"/>
        <v>-</v>
      </c>
      <c r="BG46" s="44" t="str">
        <f>IF('入力シート（肉用牛）'!$H$10&gt;=AG46,'入力シート（肉用牛）'!$K$10,"-")</f>
        <v>-</v>
      </c>
      <c r="BH46" s="31" t="str">
        <f>IF('入力シート（肉用牛）'!$H$10&gt;=AG46,BH45+BG46*30.4,"-")</f>
        <v>-</v>
      </c>
      <c r="BI46" s="36" t="str">
        <f t="shared" si="27"/>
        <v>-</v>
      </c>
      <c r="BJ46" s="31" t="str">
        <f t="shared" si="28"/>
        <v>-</v>
      </c>
      <c r="BK46" s="28" t="str">
        <f t="shared" si="29"/>
        <v>-</v>
      </c>
    </row>
    <row r="47" spans="1:63">
      <c r="AG47">
        <v>45</v>
      </c>
      <c r="AH47" s="44" t="str">
        <f>IF('入力シート（肉用牛）'!$H$10&gt;=AG47,'入力シート（肉用牛）'!$K$10,"-")</f>
        <v>-</v>
      </c>
      <c r="AI47" s="31" t="str">
        <f>IF('入力シート（肉用牛）'!$H$10&gt;=AG47,AI46+AH47*30.4,"-")</f>
        <v>-</v>
      </c>
      <c r="AJ47" s="36" t="str">
        <f t="shared" si="15"/>
        <v>-</v>
      </c>
      <c r="AK47" s="31" t="str">
        <f t="shared" si="16"/>
        <v>-</v>
      </c>
      <c r="AL47" s="28" t="str">
        <f t="shared" si="17"/>
        <v>-</v>
      </c>
      <c r="AM47" s="44" t="str">
        <f>IF('入力シート（肉用牛）'!$H$10&gt;=AG47,'入力シート（肉用牛）'!$K$10,"-")</f>
        <v>-</v>
      </c>
      <c r="AN47" s="31" t="str">
        <f>IF('入力シート（肉用牛）'!$H$10&gt;=AG47,AN46+AM47*30.4,"-")</f>
        <v>-</v>
      </c>
      <c r="AO47" s="36" t="str">
        <f t="shared" si="18"/>
        <v>-</v>
      </c>
      <c r="AP47" s="31" t="str">
        <f t="shared" si="19"/>
        <v>-</v>
      </c>
      <c r="AQ47" s="28" t="str">
        <f t="shared" si="20"/>
        <v>-</v>
      </c>
      <c r="AR47" s="32">
        <v>0.01</v>
      </c>
      <c r="AS47" s="31">
        <f t="shared" si="35"/>
        <v>451.02399999999955</v>
      </c>
      <c r="AT47" s="31">
        <f t="shared" si="36"/>
        <v>451.17599999999953</v>
      </c>
      <c r="AU47" s="31">
        <f t="shared" si="33"/>
        <v>5.7150903350333744</v>
      </c>
      <c r="AV47" s="28">
        <f t="shared" si="34"/>
        <v>199.06960405766768</v>
      </c>
      <c r="AW47" s="44" t="str">
        <f>IF('入力シート（肉用牛）'!$H$10&gt;=AG47,'入力シート（肉用牛）'!$K$10,"-")</f>
        <v>-</v>
      </c>
      <c r="AX47" s="31" t="str">
        <f>IF('入力シート（肉用牛）'!$H$10&gt;=AG47,AX46+AW47*30.4,"-")</f>
        <v>-</v>
      </c>
      <c r="AY47" s="36" t="str">
        <f t="shared" si="21"/>
        <v>-</v>
      </c>
      <c r="AZ47" s="31" t="str">
        <f t="shared" si="22"/>
        <v>-</v>
      </c>
      <c r="BA47" s="28" t="str">
        <f t="shared" si="23"/>
        <v>-</v>
      </c>
      <c r="BB47" s="44" t="str">
        <f>IF('入力シート（肉用牛）'!$H$10&gt;=AG47,'入力シート（肉用牛）'!$K$10,"-")</f>
        <v>-</v>
      </c>
      <c r="BC47" s="31" t="str">
        <f>IF('入力シート（肉用牛）'!$H$10&gt;=AG47,BC46+BB47*30.4,"-")</f>
        <v>-</v>
      </c>
      <c r="BD47" s="36" t="str">
        <f t="shared" si="24"/>
        <v>-</v>
      </c>
      <c r="BE47" s="31" t="str">
        <f t="shared" si="25"/>
        <v>-</v>
      </c>
      <c r="BF47" s="28" t="str">
        <f t="shared" si="26"/>
        <v>-</v>
      </c>
      <c r="BG47" s="44" t="str">
        <f>IF('入力シート（肉用牛）'!$H$10&gt;=AG47,'入力シート（肉用牛）'!$K$10,"-")</f>
        <v>-</v>
      </c>
      <c r="BH47" s="31" t="str">
        <f>IF('入力シート（肉用牛）'!$H$10&gt;=AG47,BH46+BG47*30.4,"-")</f>
        <v>-</v>
      </c>
      <c r="BI47" s="36" t="str">
        <f t="shared" si="27"/>
        <v>-</v>
      </c>
      <c r="BJ47" s="31" t="str">
        <f t="shared" si="28"/>
        <v>-</v>
      </c>
      <c r="BK47" s="28" t="str">
        <f t="shared" si="29"/>
        <v>-</v>
      </c>
    </row>
    <row r="48" spans="1:63">
      <c r="AG48">
        <v>46</v>
      </c>
      <c r="AH48" s="44" t="str">
        <f>IF('入力シート（肉用牛）'!$H$10&gt;=AG48,'入力シート（肉用牛）'!$K$10,"-")</f>
        <v>-</v>
      </c>
      <c r="AI48" s="31" t="str">
        <f>IF('入力シート（肉用牛）'!$H$10&gt;=AG48,AI47+AH48*30.4,"-")</f>
        <v>-</v>
      </c>
      <c r="AJ48" s="36" t="str">
        <f t="shared" si="15"/>
        <v>-</v>
      </c>
      <c r="AK48" s="31" t="str">
        <f t="shared" si="16"/>
        <v>-</v>
      </c>
      <c r="AL48" s="28" t="str">
        <f t="shared" si="17"/>
        <v>-</v>
      </c>
      <c r="AM48" s="44" t="str">
        <f>IF('入力シート（肉用牛）'!$H$10&gt;=AG48,'入力シート（肉用牛）'!$K$10,"-")</f>
        <v>-</v>
      </c>
      <c r="AN48" s="31" t="str">
        <f>IF('入力シート（肉用牛）'!$H$10&gt;=AG48,AN47+AM48*30.4,"-")</f>
        <v>-</v>
      </c>
      <c r="AO48" s="36" t="str">
        <f t="shared" si="18"/>
        <v>-</v>
      </c>
      <c r="AP48" s="31" t="str">
        <f t="shared" si="19"/>
        <v>-</v>
      </c>
      <c r="AQ48" s="28" t="str">
        <f t="shared" si="20"/>
        <v>-</v>
      </c>
      <c r="AR48" s="32">
        <v>0.01</v>
      </c>
      <c r="AS48" s="31">
        <f t="shared" si="35"/>
        <v>451.32799999999952</v>
      </c>
      <c r="AT48" s="31">
        <f t="shared" si="36"/>
        <v>451.47999999999951</v>
      </c>
      <c r="AU48" s="31">
        <f>(0.1067*AT48^0.75+(0.0639*AT48^0.75*AR48)/(0.78*(0.4213+0.1491*AR48)+0.006))/((0.4213+0.1491*AR48)*4.4)</f>
        <v>5.7179781900599176</v>
      </c>
      <c r="AV48" s="28">
        <f t="shared" si="34"/>
        <v>199.16515256711531</v>
      </c>
      <c r="AW48" s="44" t="str">
        <f>IF('入力シート（肉用牛）'!$H$10&gt;=AG48,'入力シート（肉用牛）'!$K$10,"-")</f>
        <v>-</v>
      </c>
      <c r="AX48" s="31" t="str">
        <f>IF('入力シート（肉用牛）'!$H$10&gt;=AG48,AX47+AW48*30.4,"-")</f>
        <v>-</v>
      </c>
      <c r="AY48" s="36" t="str">
        <f t="shared" si="21"/>
        <v>-</v>
      </c>
      <c r="AZ48" s="31" t="str">
        <f t="shared" si="22"/>
        <v>-</v>
      </c>
      <c r="BA48" s="28" t="str">
        <f t="shared" si="23"/>
        <v>-</v>
      </c>
      <c r="BB48" s="44" t="str">
        <f>IF('入力シート（肉用牛）'!$H$10&gt;=AG48,'入力シート（肉用牛）'!$K$10,"-")</f>
        <v>-</v>
      </c>
      <c r="BC48" s="31" t="str">
        <f>IF('入力シート（肉用牛）'!$H$10&gt;=AG48,BC47+BB48*30.4,"-")</f>
        <v>-</v>
      </c>
      <c r="BD48" s="36" t="str">
        <f t="shared" si="24"/>
        <v>-</v>
      </c>
      <c r="BE48" s="31" t="str">
        <f t="shared" si="25"/>
        <v>-</v>
      </c>
      <c r="BF48" s="28" t="str">
        <f t="shared" si="26"/>
        <v>-</v>
      </c>
      <c r="BG48" s="44" t="str">
        <f>IF('入力シート（肉用牛）'!$H$10&gt;=AG48,'入力シート（肉用牛）'!$K$10,"-")</f>
        <v>-</v>
      </c>
      <c r="BH48" s="31" t="str">
        <f>IF('入力シート（肉用牛）'!$H$10&gt;=AG48,BH47+BG48*30.4,"-")</f>
        <v>-</v>
      </c>
      <c r="BI48" s="36" t="str">
        <f t="shared" si="27"/>
        <v>-</v>
      </c>
      <c r="BJ48" s="31" t="str">
        <f t="shared" si="28"/>
        <v>-</v>
      </c>
      <c r="BK48" s="28" t="str">
        <f t="shared" si="29"/>
        <v>-</v>
      </c>
    </row>
    <row r="49" spans="33:63">
      <c r="AG49">
        <v>47</v>
      </c>
      <c r="AH49" s="44" t="str">
        <f>IF('入力シート（肉用牛）'!$H$10&gt;=AG49,'入力シート（肉用牛）'!$K$10,"-")</f>
        <v>-</v>
      </c>
      <c r="AI49" s="31" t="str">
        <f>IF('入力シート（肉用牛）'!$H$10&gt;=AG49,AI48+AH49*30.4,"-")</f>
        <v>-</v>
      </c>
      <c r="AJ49" s="36" t="str">
        <f t="shared" si="15"/>
        <v>-</v>
      </c>
      <c r="AK49" s="31" t="str">
        <f t="shared" si="16"/>
        <v>-</v>
      </c>
      <c r="AL49" s="28" t="str">
        <f t="shared" si="17"/>
        <v>-</v>
      </c>
      <c r="AM49" s="44" t="str">
        <f>IF('入力シート（肉用牛）'!$H$10&gt;=AG49,'入力シート（肉用牛）'!$K$10,"-")</f>
        <v>-</v>
      </c>
      <c r="AN49" s="31" t="str">
        <f>IF('入力シート（肉用牛）'!$H$10&gt;=AG49,AN48+AM49*30.4,"-")</f>
        <v>-</v>
      </c>
      <c r="AO49" s="36" t="str">
        <f t="shared" si="18"/>
        <v>-</v>
      </c>
      <c r="AP49" s="31" t="str">
        <f t="shared" si="19"/>
        <v>-</v>
      </c>
      <c r="AQ49" s="28" t="str">
        <f t="shared" si="20"/>
        <v>-</v>
      </c>
      <c r="AR49" s="32">
        <v>0.01</v>
      </c>
      <c r="AS49" s="31">
        <f t="shared" si="35"/>
        <v>451.63199999999949</v>
      </c>
      <c r="AT49" s="31">
        <f t="shared" si="36"/>
        <v>451.78399999999948</v>
      </c>
      <c r="AU49" s="31">
        <f>(0.1067*AT49^0.75+(0.0639*AT49^0.75*AR49)/(0.78*(0.4213+0.1491*AR49)+0.006))/((0.4213+0.1491*AR49)*4.4)+1</f>
        <v>6.7208655589995221</v>
      </c>
      <c r="AV49" s="28">
        <f t="shared" si="34"/>
        <v>231.49064111730459</v>
      </c>
      <c r="AW49" s="44" t="str">
        <f>IF('入力シート（肉用牛）'!$H$10&gt;=AG49,'入力シート（肉用牛）'!$K$10,"-")</f>
        <v>-</v>
      </c>
      <c r="AX49" s="31" t="str">
        <f>IF('入力シート（肉用牛）'!$H$10&gt;=AG49,AX48+AW49*30.4,"-")</f>
        <v>-</v>
      </c>
      <c r="AY49" s="36" t="str">
        <f t="shared" si="21"/>
        <v>-</v>
      </c>
      <c r="AZ49" s="31" t="str">
        <f t="shared" si="22"/>
        <v>-</v>
      </c>
      <c r="BA49" s="28" t="str">
        <f t="shared" si="23"/>
        <v>-</v>
      </c>
      <c r="BB49" s="44" t="str">
        <f>IF('入力シート（肉用牛）'!$H$10&gt;=AG49,'入力シート（肉用牛）'!$K$10,"-")</f>
        <v>-</v>
      </c>
      <c r="BC49" s="31" t="str">
        <f>IF('入力シート（肉用牛）'!$H$10&gt;=AG49,BC48+BB49*30.4,"-")</f>
        <v>-</v>
      </c>
      <c r="BD49" s="36" t="str">
        <f t="shared" si="24"/>
        <v>-</v>
      </c>
      <c r="BE49" s="31" t="str">
        <f t="shared" si="25"/>
        <v>-</v>
      </c>
      <c r="BF49" s="28" t="str">
        <f t="shared" si="26"/>
        <v>-</v>
      </c>
      <c r="BG49" s="44" t="str">
        <f>IF('入力シート（肉用牛）'!$H$10&gt;=AG49,'入力シート（肉用牛）'!$K$10,"-")</f>
        <v>-</v>
      </c>
      <c r="BH49" s="31" t="str">
        <f>IF('入力シート（肉用牛）'!$H$10&gt;=AG49,BH48+BG49*30.4,"-")</f>
        <v>-</v>
      </c>
      <c r="BI49" s="36" t="str">
        <f t="shared" si="27"/>
        <v>-</v>
      </c>
      <c r="BJ49" s="31" t="str">
        <f t="shared" si="28"/>
        <v>-</v>
      </c>
      <c r="BK49" s="28" t="str">
        <f t="shared" si="29"/>
        <v>-</v>
      </c>
    </row>
    <row r="50" spans="33:63">
      <c r="AG50">
        <v>48</v>
      </c>
      <c r="AH50" s="44" t="str">
        <f>IF('入力シート（肉用牛）'!$H$10&gt;=AG50,'入力シート（肉用牛）'!$K$10,"-")</f>
        <v>-</v>
      </c>
      <c r="AI50" s="31" t="str">
        <f>IF('入力シート（肉用牛）'!$H$10&gt;=AG50,AI49+AH50*30.4,"-")</f>
        <v>-</v>
      </c>
      <c r="AJ50" s="36" t="str">
        <f t="shared" si="15"/>
        <v>-</v>
      </c>
      <c r="AK50" s="31" t="str">
        <f t="shared" si="16"/>
        <v>-</v>
      </c>
      <c r="AL50" s="28" t="str">
        <f t="shared" si="17"/>
        <v>-</v>
      </c>
      <c r="AM50" s="44" t="str">
        <f>IF('入力シート（肉用牛）'!$H$10&gt;=AG50,'入力シート（肉用牛）'!$K$10,"-")</f>
        <v>-</v>
      </c>
      <c r="AN50" s="31" t="str">
        <f>IF('入力シート（肉用牛）'!$H$10&gt;=AG50,AN49+AM50*30.4,"-")</f>
        <v>-</v>
      </c>
      <c r="AO50" s="36" t="str">
        <f t="shared" si="18"/>
        <v>-</v>
      </c>
      <c r="AP50" s="31" t="str">
        <f t="shared" si="19"/>
        <v>-</v>
      </c>
      <c r="AQ50" s="28" t="str">
        <f t="shared" si="20"/>
        <v>-</v>
      </c>
      <c r="AR50" s="32">
        <v>0.01</v>
      </c>
      <c r="AS50" s="31">
        <f t="shared" si="35"/>
        <v>451.93599999999947</v>
      </c>
      <c r="AT50" s="31">
        <f t="shared" si="36"/>
        <v>452.08799999999945</v>
      </c>
      <c r="AU50" s="31">
        <f>(0.1067*AT50^0.75+(0.0639*AT50^0.75*AR50)/(0.78*(0.4213+0.1491*AR50)+0.006))/((0.4213+0.1491*AR50)*4.4)+1</f>
        <v>6.7237524422610155</v>
      </c>
      <c r="AV50" s="28">
        <f t="shared" si="34"/>
        <v>231.58122723949111</v>
      </c>
      <c r="AW50" s="44" t="str">
        <f>IF('入力シート（肉用牛）'!$H$10&gt;=AG50,'入力シート（肉用牛）'!$K$10,"-")</f>
        <v>-</v>
      </c>
      <c r="AX50" s="31" t="str">
        <f>IF('入力シート（肉用牛）'!$H$10&gt;=AG50,AX49+AW50*30.4,"-")</f>
        <v>-</v>
      </c>
      <c r="AY50" s="36" t="str">
        <f t="shared" si="21"/>
        <v>-</v>
      </c>
      <c r="AZ50" s="31" t="str">
        <f t="shared" si="22"/>
        <v>-</v>
      </c>
      <c r="BA50" s="28" t="str">
        <f t="shared" si="23"/>
        <v>-</v>
      </c>
      <c r="BB50" s="44" t="str">
        <f>IF('入力シート（肉用牛）'!$H$10&gt;=AG50,'入力シート（肉用牛）'!$K$10,"-")</f>
        <v>-</v>
      </c>
      <c r="BC50" s="31" t="str">
        <f>IF('入力シート（肉用牛）'!$H$10&gt;=AG50,BC49+BB50*30.4,"-")</f>
        <v>-</v>
      </c>
      <c r="BD50" s="36" t="str">
        <f t="shared" si="24"/>
        <v>-</v>
      </c>
      <c r="BE50" s="31" t="str">
        <f t="shared" si="25"/>
        <v>-</v>
      </c>
      <c r="BF50" s="28" t="str">
        <f t="shared" si="26"/>
        <v>-</v>
      </c>
      <c r="BG50" s="44" t="str">
        <f>IF('入力シート（肉用牛）'!$H$10&gt;=AG50,'入力シート（肉用牛）'!$K$10,"-")</f>
        <v>-</v>
      </c>
      <c r="BH50" s="31" t="str">
        <f>IF('入力シート（肉用牛）'!$H$10&gt;=AG50,BH49+BG50*30.4,"-")</f>
        <v>-</v>
      </c>
      <c r="BI50" s="36" t="str">
        <f t="shared" si="27"/>
        <v>-</v>
      </c>
      <c r="BJ50" s="31" t="str">
        <f t="shared" si="28"/>
        <v>-</v>
      </c>
      <c r="BK50" s="28" t="str">
        <f t="shared" si="29"/>
        <v>-</v>
      </c>
    </row>
    <row r="51" spans="33:63">
      <c r="AG51">
        <v>49</v>
      </c>
      <c r="AH51" s="44" t="str">
        <f>IF('入力シート（肉用牛）'!$H$10&gt;=AG51,'入力シート（肉用牛）'!$K$10,"-")</f>
        <v>-</v>
      </c>
      <c r="AI51" s="31" t="str">
        <f>IF('入力シート（肉用牛）'!$H$10&gt;=AG51,AI50+AH51*30.4,"-")</f>
        <v>-</v>
      </c>
      <c r="AJ51" s="36" t="str">
        <f t="shared" si="15"/>
        <v>-</v>
      </c>
      <c r="AK51" s="31" t="str">
        <f t="shared" si="16"/>
        <v>-</v>
      </c>
      <c r="AL51" s="28" t="str">
        <f t="shared" si="17"/>
        <v>-</v>
      </c>
      <c r="AM51" s="44" t="str">
        <f>IF('入力シート（肉用牛）'!$H$10&gt;=AG51,'入力シート（肉用牛）'!$K$10,"-")</f>
        <v>-</v>
      </c>
      <c r="AN51" s="31" t="str">
        <f>IF('入力シート（肉用牛）'!$H$10&gt;=AG51,AN50+AM51*30.4,"-")</f>
        <v>-</v>
      </c>
      <c r="AO51" s="36" t="str">
        <f t="shared" si="18"/>
        <v>-</v>
      </c>
      <c r="AP51" s="31" t="str">
        <f t="shared" si="19"/>
        <v>-</v>
      </c>
      <c r="AQ51" s="28" t="str">
        <f t="shared" si="20"/>
        <v>-</v>
      </c>
      <c r="AR51" s="32">
        <v>0.01</v>
      </c>
      <c r="AS51" s="31">
        <f t="shared" si="35"/>
        <v>452.23999999999944</v>
      </c>
      <c r="AT51" s="31">
        <f t="shared" si="36"/>
        <v>452.39199999999943</v>
      </c>
      <c r="AU51" s="31">
        <f>(0.1119*AT51^0.75+(0.0639*AT51^0.75*AR51)/(0.78*(0.4213+0.1491*AR51)+0.006))/1.81+0.5</f>
        <v>6.6675333942123531</v>
      </c>
      <c r="AV51" s="28">
        <f t="shared" si="34"/>
        <v>229.81461121159577</v>
      </c>
      <c r="AW51" s="44" t="str">
        <f>IF('入力シート（肉用牛）'!$H$10&gt;=AG51,'入力シート（肉用牛）'!$K$10,"-")</f>
        <v>-</v>
      </c>
      <c r="AX51" s="31" t="str">
        <f>IF('入力シート（肉用牛）'!$H$10&gt;=AG51,AX50+AW51*30.4,"-")</f>
        <v>-</v>
      </c>
      <c r="AY51" s="36" t="str">
        <f t="shared" si="21"/>
        <v>-</v>
      </c>
      <c r="AZ51" s="31" t="str">
        <f t="shared" si="22"/>
        <v>-</v>
      </c>
      <c r="BA51" s="28" t="str">
        <f t="shared" si="23"/>
        <v>-</v>
      </c>
      <c r="BB51" s="44" t="str">
        <f>IF('入力シート（肉用牛）'!$H$10&gt;=AG51,'入力シート（肉用牛）'!$K$10,"-")</f>
        <v>-</v>
      </c>
      <c r="BC51" s="31" t="str">
        <f>IF('入力シート（肉用牛）'!$H$10&gt;=AG51,BC50+BB51*30.4,"-")</f>
        <v>-</v>
      </c>
      <c r="BD51" s="36" t="str">
        <f t="shared" si="24"/>
        <v>-</v>
      </c>
      <c r="BE51" s="31" t="str">
        <f t="shared" si="25"/>
        <v>-</v>
      </c>
      <c r="BF51" s="28" t="str">
        <f t="shared" si="26"/>
        <v>-</v>
      </c>
      <c r="BG51" s="44" t="str">
        <f>IF('入力シート（肉用牛）'!$H$10&gt;=AG51,'入力シート（肉用牛）'!$K$10,"-")</f>
        <v>-</v>
      </c>
      <c r="BH51" s="31" t="str">
        <f>IF('入力シート（肉用牛）'!$H$10&gt;=AG51,BH50+BG51*30.4,"-")</f>
        <v>-</v>
      </c>
      <c r="BI51" s="36" t="str">
        <f t="shared" si="27"/>
        <v>-</v>
      </c>
      <c r="BJ51" s="31" t="str">
        <f t="shared" si="28"/>
        <v>-</v>
      </c>
      <c r="BK51" s="28" t="str">
        <f t="shared" si="29"/>
        <v>-</v>
      </c>
    </row>
    <row r="52" spans="33:63">
      <c r="AG52">
        <v>50</v>
      </c>
      <c r="AH52" s="44" t="str">
        <f>IF('入力シート（肉用牛）'!$H$10&gt;=AG52,'入力シート（肉用牛）'!$K$10,"-")</f>
        <v>-</v>
      </c>
      <c r="AI52" s="31" t="str">
        <f>IF('入力シート（肉用牛）'!$H$10&gt;=AG52,AI51+AH52*30.4,"-")</f>
        <v>-</v>
      </c>
      <c r="AJ52" s="36" t="str">
        <f t="shared" si="15"/>
        <v>-</v>
      </c>
      <c r="AK52" s="31" t="str">
        <f t="shared" si="16"/>
        <v>-</v>
      </c>
      <c r="AL52" s="28" t="str">
        <f t="shared" si="17"/>
        <v>-</v>
      </c>
      <c r="AM52" s="44" t="str">
        <f>IF('入力シート（肉用牛）'!$H$10&gt;=AG52,'入力シート（肉用牛）'!$K$10,"-")</f>
        <v>-</v>
      </c>
      <c r="AN52" s="31" t="str">
        <f>IF('入力シート（肉用牛）'!$H$10&gt;=AG52,AN51+AM52*30.4,"-")</f>
        <v>-</v>
      </c>
      <c r="AO52" s="36" t="str">
        <f t="shared" si="18"/>
        <v>-</v>
      </c>
      <c r="AP52" s="31" t="str">
        <f t="shared" si="19"/>
        <v>-</v>
      </c>
      <c r="AQ52" s="28" t="str">
        <f t="shared" si="20"/>
        <v>-</v>
      </c>
      <c r="AR52" s="32">
        <v>0.01</v>
      </c>
      <c r="AS52" s="31">
        <f t="shared" si="35"/>
        <v>452.54399999999941</v>
      </c>
      <c r="AT52" s="31">
        <f t="shared" si="36"/>
        <v>452.6959999999994</v>
      </c>
      <c r="AU52" s="31">
        <f t="shared" ref="AU52:AU55" si="40">(0.1119*AT52^0.75+(0.0639*AT52^0.75*AR52)/(0.78*(0.4213+0.1491*AR52)+0.006))/1.81+0.5</f>
        <v>6.6706414941107282</v>
      </c>
      <c r="AV52" s="28">
        <f t="shared" si="34"/>
        <v>229.91241966391431</v>
      </c>
      <c r="AW52" s="44" t="str">
        <f>IF('入力シート（肉用牛）'!$H$10&gt;=AG52,'入力シート（肉用牛）'!$K$10,"-")</f>
        <v>-</v>
      </c>
      <c r="AX52" s="31" t="str">
        <f>IF('入力シート（肉用牛）'!$H$10&gt;=AG52,AX51+AW52*30.4,"-")</f>
        <v>-</v>
      </c>
      <c r="AY52" s="36" t="str">
        <f t="shared" si="21"/>
        <v>-</v>
      </c>
      <c r="AZ52" s="31" t="str">
        <f t="shared" si="22"/>
        <v>-</v>
      </c>
      <c r="BA52" s="28" t="str">
        <f t="shared" si="23"/>
        <v>-</v>
      </c>
      <c r="BB52" s="44" t="str">
        <f>IF('入力シート（肉用牛）'!$H$10&gt;=AG52,'入力シート（肉用牛）'!$K$10,"-")</f>
        <v>-</v>
      </c>
      <c r="BC52" s="31" t="str">
        <f>IF('入力シート（肉用牛）'!$H$10&gt;=AG52,BC51+BB52*30.4,"-")</f>
        <v>-</v>
      </c>
      <c r="BD52" s="36" t="str">
        <f t="shared" si="24"/>
        <v>-</v>
      </c>
      <c r="BE52" s="31" t="str">
        <f t="shared" si="25"/>
        <v>-</v>
      </c>
      <c r="BF52" s="28" t="str">
        <f t="shared" si="26"/>
        <v>-</v>
      </c>
      <c r="BG52" s="44" t="str">
        <f>IF('入力シート（肉用牛）'!$H$10&gt;=AG52,'入力シート（肉用牛）'!$K$10,"-")</f>
        <v>-</v>
      </c>
      <c r="BH52" s="31" t="str">
        <f>IF('入力シート（肉用牛）'!$H$10&gt;=AG52,BH51+BG52*30.4,"-")</f>
        <v>-</v>
      </c>
      <c r="BI52" s="36" t="str">
        <f t="shared" si="27"/>
        <v>-</v>
      </c>
      <c r="BJ52" s="31" t="str">
        <f t="shared" si="28"/>
        <v>-</v>
      </c>
      <c r="BK52" s="28" t="str">
        <f t="shared" si="29"/>
        <v>-</v>
      </c>
    </row>
    <row r="53" spans="33:63">
      <c r="AG53">
        <v>51</v>
      </c>
      <c r="AH53" s="44" t="str">
        <f>IF('入力シート（肉用牛）'!$H$10&gt;=AG53,'入力シート（肉用牛）'!$K$10,"-")</f>
        <v>-</v>
      </c>
      <c r="AI53" s="31" t="str">
        <f>IF('入力シート（肉用牛）'!$H$10&gt;=AG53,AI52+AH53*30.4,"-")</f>
        <v>-</v>
      </c>
      <c r="AJ53" s="36" t="str">
        <f t="shared" si="15"/>
        <v>-</v>
      </c>
      <c r="AK53" s="31" t="str">
        <f t="shared" si="16"/>
        <v>-</v>
      </c>
      <c r="AL53" s="28" t="str">
        <f t="shared" si="17"/>
        <v>-</v>
      </c>
      <c r="AM53" s="44" t="str">
        <f>IF('入力シート（肉用牛）'!$H$10&gt;=AG53,'入力シート（肉用牛）'!$K$10,"-")</f>
        <v>-</v>
      </c>
      <c r="AN53" s="31" t="str">
        <f>IF('入力シート（肉用牛）'!$H$10&gt;=AG53,AN52+AM53*30.4,"-")</f>
        <v>-</v>
      </c>
      <c r="AO53" s="36" t="str">
        <f t="shared" si="18"/>
        <v>-</v>
      </c>
      <c r="AP53" s="31" t="str">
        <f t="shared" si="19"/>
        <v>-</v>
      </c>
      <c r="AQ53" s="28" t="str">
        <f t="shared" si="20"/>
        <v>-</v>
      </c>
      <c r="AR53" s="32">
        <v>0.01</v>
      </c>
      <c r="AS53" s="31">
        <f t="shared" si="35"/>
        <v>452.84799999999939</v>
      </c>
      <c r="AT53" s="31">
        <f t="shared" si="36"/>
        <v>452.99999999999937</v>
      </c>
      <c r="AU53" s="31">
        <f t="shared" si="40"/>
        <v>6.6737490722554602</v>
      </c>
      <c r="AV53" s="28">
        <f t="shared" si="34"/>
        <v>230.01019529819129</v>
      </c>
      <c r="AW53" s="44" t="str">
        <f>IF('入力シート（肉用牛）'!$H$10&gt;=AG53,'入力シート（肉用牛）'!$K$10,"-")</f>
        <v>-</v>
      </c>
      <c r="AX53" s="31" t="str">
        <f>IF('入力シート（肉用牛）'!$H$10&gt;=AG53,AX52+AW53*30.4,"-")</f>
        <v>-</v>
      </c>
      <c r="AY53" s="36" t="str">
        <f t="shared" si="21"/>
        <v>-</v>
      </c>
      <c r="AZ53" s="31" t="str">
        <f t="shared" si="22"/>
        <v>-</v>
      </c>
      <c r="BA53" s="28" t="str">
        <f t="shared" si="23"/>
        <v>-</v>
      </c>
      <c r="BB53" s="44" t="str">
        <f>IF('入力シート（肉用牛）'!$H$10&gt;=AG53,'入力シート（肉用牛）'!$K$10,"-")</f>
        <v>-</v>
      </c>
      <c r="BC53" s="31" t="str">
        <f>IF('入力シート（肉用牛）'!$H$10&gt;=AG53,BC52+BB53*30.4,"-")</f>
        <v>-</v>
      </c>
      <c r="BD53" s="36" t="str">
        <f t="shared" si="24"/>
        <v>-</v>
      </c>
      <c r="BE53" s="31" t="str">
        <f t="shared" si="25"/>
        <v>-</v>
      </c>
      <c r="BF53" s="28" t="str">
        <f t="shared" si="26"/>
        <v>-</v>
      </c>
      <c r="BG53" s="44" t="str">
        <f>IF('入力シート（肉用牛）'!$H$10&gt;=AG53,'入力シート（肉用牛）'!$K$10,"-")</f>
        <v>-</v>
      </c>
      <c r="BH53" s="31" t="str">
        <f>IF('入力シート（肉用牛）'!$H$10&gt;=AG53,BH52+BG53*30.4,"-")</f>
        <v>-</v>
      </c>
      <c r="BI53" s="36" t="str">
        <f t="shared" si="27"/>
        <v>-</v>
      </c>
      <c r="BJ53" s="31" t="str">
        <f t="shared" si="28"/>
        <v>-</v>
      </c>
      <c r="BK53" s="28" t="str">
        <f t="shared" si="29"/>
        <v>-</v>
      </c>
    </row>
    <row r="54" spans="33:63">
      <c r="AG54">
        <v>52</v>
      </c>
      <c r="AH54" s="44" t="str">
        <f>IF('入力シート（肉用牛）'!$H$10&gt;=AG54,'入力シート（肉用牛）'!$K$10,"-")</f>
        <v>-</v>
      </c>
      <c r="AI54" s="31" t="str">
        <f>IF('入力シート（肉用牛）'!$H$10&gt;=AG54,AI53+AH54*30.4,"-")</f>
        <v>-</v>
      </c>
      <c r="AJ54" s="36" t="str">
        <f t="shared" si="15"/>
        <v>-</v>
      </c>
      <c r="AK54" s="31" t="str">
        <f t="shared" si="16"/>
        <v>-</v>
      </c>
      <c r="AL54" s="28" t="str">
        <f t="shared" si="17"/>
        <v>-</v>
      </c>
      <c r="AM54" s="44" t="str">
        <f>IF('入力シート（肉用牛）'!$H$10&gt;=AG54,'入力シート（肉用牛）'!$K$10,"-")</f>
        <v>-</v>
      </c>
      <c r="AN54" s="31" t="str">
        <f>IF('入力シート（肉用牛）'!$H$10&gt;=AG54,AN53+AM54*30.4,"-")</f>
        <v>-</v>
      </c>
      <c r="AO54" s="36" t="str">
        <f t="shared" si="18"/>
        <v>-</v>
      </c>
      <c r="AP54" s="31" t="str">
        <f t="shared" si="19"/>
        <v>-</v>
      </c>
      <c r="AQ54" s="28" t="str">
        <f t="shared" si="20"/>
        <v>-</v>
      </c>
      <c r="AR54" s="32">
        <v>0.01</v>
      </c>
      <c r="AS54" s="31">
        <f t="shared" si="35"/>
        <v>453.15199999999936</v>
      </c>
      <c r="AT54" s="31">
        <f t="shared" si="36"/>
        <v>453.30399999999935</v>
      </c>
      <c r="AU54" s="31">
        <f t="shared" si="40"/>
        <v>6.6768561290841966</v>
      </c>
      <c r="AV54" s="28">
        <f t="shared" si="34"/>
        <v>230.10793813645265</v>
      </c>
      <c r="AW54" s="44" t="str">
        <f>IF('入力シート（肉用牛）'!$H$10&gt;=AG54,'入力シート（肉用牛）'!$K$10,"-")</f>
        <v>-</v>
      </c>
      <c r="AX54" s="31" t="str">
        <f>IF('入力シート（肉用牛）'!$H$10&gt;=AG54,AX53+AW54*30.4,"-")</f>
        <v>-</v>
      </c>
      <c r="AY54" s="36" t="str">
        <f t="shared" si="21"/>
        <v>-</v>
      </c>
      <c r="AZ54" s="31" t="str">
        <f t="shared" si="22"/>
        <v>-</v>
      </c>
      <c r="BA54" s="28" t="str">
        <f t="shared" si="23"/>
        <v>-</v>
      </c>
      <c r="BB54" s="44" t="str">
        <f>IF('入力シート（肉用牛）'!$H$10&gt;=AG54,'入力シート（肉用牛）'!$K$10,"-")</f>
        <v>-</v>
      </c>
      <c r="BC54" s="31" t="str">
        <f>IF('入力シート（肉用牛）'!$H$10&gt;=AG54,BC53+BB54*30.4,"-")</f>
        <v>-</v>
      </c>
      <c r="BD54" s="36" t="str">
        <f t="shared" si="24"/>
        <v>-</v>
      </c>
      <c r="BE54" s="31" t="str">
        <f t="shared" si="25"/>
        <v>-</v>
      </c>
      <c r="BF54" s="28" t="str">
        <f t="shared" si="26"/>
        <v>-</v>
      </c>
      <c r="BG54" s="44" t="str">
        <f>IF('入力シート（肉用牛）'!$H$10&gt;=AG54,'入力シート（肉用牛）'!$K$10,"-")</f>
        <v>-</v>
      </c>
      <c r="BH54" s="31" t="str">
        <f>IF('入力シート（肉用牛）'!$H$10&gt;=AG54,BH53+BG54*30.4,"-")</f>
        <v>-</v>
      </c>
      <c r="BI54" s="36" t="str">
        <f t="shared" si="27"/>
        <v>-</v>
      </c>
      <c r="BJ54" s="31" t="str">
        <f t="shared" si="28"/>
        <v>-</v>
      </c>
      <c r="BK54" s="28" t="str">
        <f t="shared" si="29"/>
        <v>-</v>
      </c>
    </row>
    <row r="55" spans="33:63">
      <c r="AG55">
        <v>53</v>
      </c>
      <c r="AH55" s="44" t="str">
        <f>IF('入力シート（肉用牛）'!$H$10&gt;=AG55,'入力シート（肉用牛）'!$K$10,"-")</f>
        <v>-</v>
      </c>
      <c r="AI55" s="31" t="str">
        <f>IF('入力シート（肉用牛）'!$H$10&gt;=AG55,AI54+AH55*30.4,"-")</f>
        <v>-</v>
      </c>
      <c r="AJ55" s="36" t="str">
        <f t="shared" si="15"/>
        <v>-</v>
      </c>
      <c r="AK55" s="31" t="str">
        <f t="shared" si="16"/>
        <v>-</v>
      </c>
      <c r="AL55" s="28" t="str">
        <f t="shared" si="17"/>
        <v>-</v>
      </c>
      <c r="AM55" s="44" t="str">
        <f>IF('入力シート（肉用牛）'!$H$10&gt;=AG55,'入力シート（肉用牛）'!$K$10,"-")</f>
        <v>-</v>
      </c>
      <c r="AN55" s="31" t="str">
        <f>IF('入力シート（肉用牛）'!$H$10&gt;=AG55,AN54+AM55*30.4,"-")</f>
        <v>-</v>
      </c>
      <c r="AO55" s="36" t="str">
        <f t="shared" si="18"/>
        <v>-</v>
      </c>
      <c r="AP55" s="31" t="str">
        <f t="shared" si="19"/>
        <v>-</v>
      </c>
      <c r="AQ55" s="28" t="str">
        <f t="shared" si="20"/>
        <v>-</v>
      </c>
      <c r="AR55" s="32">
        <v>0.01</v>
      </c>
      <c r="AS55" s="31">
        <f t="shared" si="35"/>
        <v>453.45599999999934</v>
      </c>
      <c r="AT55" s="31">
        <f t="shared" si="36"/>
        <v>453.60799999999932</v>
      </c>
      <c r="AU55" s="31">
        <f t="shared" si="40"/>
        <v>6.6799626650339041</v>
      </c>
      <c r="AV55" s="28">
        <f t="shared" si="34"/>
        <v>230.20564820069222</v>
      </c>
      <c r="AW55" s="44" t="str">
        <f>IF('入力シート（肉用牛）'!$H$10&gt;=AG55,'入力シート（肉用牛）'!$K$10,"-")</f>
        <v>-</v>
      </c>
      <c r="AX55" s="31" t="str">
        <f>IF('入力シート（肉用牛）'!$H$10&gt;=AG55,AX54+AW55*30.4,"-")</f>
        <v>-</v>
      </c>
      <c r="AY55" s="36" t="str">
        <f t="shared" si="21"/>
        <v>-</v>
      </c>
      <c r="AZ55" s="31" t="str">
        <f t="shared" si="22"/>
        <v>-</v>
      </c>
      <c r="BA55" s="28" t="str">
        <f t="shared" si="23"/>
        <v>-</v>
      </c>
      <c r="BB55" s="44" t="str">
        <f>IF('入力シート（肉用牛）'!$H$10&gt;=AG55,'入力シート（肉用牛）'!$K$10,"-")</f>
        <v>-</v>
      </c>
      <c r="BC55" s="31" t="str">
        <f>IF('入力シート（肉用牛）'!$H$10&gt;=AG55,BC54+BB55*30.4,"-")</f>
        <v>-</v>
      </c>
      <c r="BD55" s="36" t="str">
        <f t="shared" si="24"/>
        <v>-</v>
      </c>
      <c r="BE55" s="31" t="str">
        <f t="shared" si="25"/>
        <v>-</v>
      </c>
      <c r="BF55" s="28" t="str">
        <f t="shared" si="26"/>
        <v>-</v>
      </c>
      <c r="BG55" s="44" t="str">
        <f>IF('入力シート（肉用牛）'!$H$10&gt;=AG55,'入力シート（肉用牛）'!$K$10,"-")</f>
        <v>-</v>
      </c>
      <c r="BH55" s="31" t="str">
        <f>IF('入力シート（肉用牛）'!$H$10&gt;=AG55,BH54+BG55*30.4,"-")</f>
        <v>-</v>
      </c>
      <c r="BI55" s="36" t="str">
        <f t="shared" si="27"/>
        <v>-</v>
      </c>
      <c r="BJ55" s="31" t="str">
        <f t="shared" si="28"/>
        <v>-</v>
      </c>
      <c r="BK55" s="28" t="str">
        <f t="shared" si="29"/>
        <v>-</v>
      </c>
    </row>
    <row r="56" spans="33:63">
      <c r="AG56">
        <v>54</v>
      </c>
      <c r="AH56" s="44" t="str">
        <f>IF('入力シート（肉用牛）'!$H$10&gt;=AG56,'入力シート（肉用牛）'!$K$10,"-")</f>
        <v>-</v>
      </c>
      <c r="AI56" s="31" t="str">
        <f>IF('入力シート（肉用牛）'!$H$10&gt;=AG56,AI55+AH56*30.4,"-")</f>
        <v>-</v>
      </c>
      <c r="AJ56" s="36" t="str">
        <f t="shared" si="15"/>
        <v>-</v>
      </c>
      <c r="AK56" s="31" t="str">
        <f t="shared" si="16"/>
        <v>-</v>
      </c>
      <c r="AL56" s="28" t="str">
        <f t="shared" si="17"/>
        <v>-</v>
      </c>
      <c r="AM56" s="44" t="str">
        <f>IF('入力シート（肉用牛）'!$H$10&gt;=AG56,'入力シート（肉用牛）'!$K$10,"-")</f>
        <v>-</v>
      </c>
      <c r="AN56" s="31" t="str">
        <f>IF('入力シート（肉用牛）'!$H$10&gt;=AG56,AN55+AM56*30.4,"-")</f>
        <v>-</v>
      </c>
      <c r="AO56" s="36" t="str">
        <f t="shared" si="18"/>
        <v>-</v>
      </c>
      <c r="AP56" s="31" t="str">
        <f t="shared" si="19"/>
        <v>-</v>
      </c>
      <c r="AQ56" s="28" t="str">
        <f t="shared" si="20"/>
        <v>-</v>
      </c>
      <c r="AR56" s="32">
        <v>0.01</v>
      </c>
      <c r="AS56" s="31">
        <f t="shared" si="35"/>
        <v>453.75999999999931</v>
      </c>
      <c r="AT56" s="31">
        <f t="shared" si="36"/>
        <v>453.9119999999993</v>
      </c>
      <c r="AU56" s="31">
        <f>(0.1119*AT56^0.75+(0.0639*AT56^0.75*AR56)/(0.78*(0.4213+0.1491*AR56)+0.006))/1.81</f>
        <v>6.1830686805409112</v>
      </c>
      <c r="AV56" s="28">
        <f t="shared" si="34"/>
        <v>214.36850082265246</v>
      </c>
      <c r="AW56" s="44" t="str">
        <f>IF('入力シート（肉用牛）'!$H$10&gt;=AG56,'入力シート（肉用牛）'!$K$10,"-")</f>
        <v>-</v>
      </c>
      <c r="AX56" s="31" t="str">
        <f>IF('入力シート（肉用牛）'!$H$10&gt;=AG56,AX55+AW56*30.4,"-")</f>
        <v>-</v>
      </c>
      <c r="AY56" s="36" t="str">
        <f t="shared" si="21"/>
        <v>-</v>
      </c>
      <c r="AZ56" s="31" t="str">
        <f t="shared" si="22"/>
        <v>-</v>
      </c>
      <c r="BA56" s="28" t="str">
        <f t="shared" si="23"/>
        <v>-</v>
      </c>
      <c r="BB56" s="44" t="str">
        <f>IF('入力シート（肉用牛）'!$H$10&gt;=AG56,'入力シート（肉用牛）'!$K$10,"-")</f>
        <v>-</v>
      </c>
      <c r="BC56" s="31" t="str">
        <f>IF('入力シート（肉用牛）'!$H$10&gt;=AG56,BC55+BB56*30.4,"-")</f>
        <v>-</v>
      </c>
      <c r="BD56" s="36" t="str">
        <f t="shared" si="24"/>
        <v>-</v>
      </c>
      <c r="BE56" s="31" t="str">
        <f t="shared" si="25"/>
        <v>-</v>
      </c>
      <c r="BF56" s="28" t="str">
        <f t="shared" si="26"/>
        <v>-</v>
      </c>
      <c r="BG56" s="44" t="str">
        <f>IF('入力シート（肉用牛）'!$H$10&gt;=AG56,'入力シート（肉用牛）'!$K$10,"-")</f>
        <v>-</v>
      </c>
      <c r="BH56" s="31" t="str">
        <f>IF('入力シート（肉用牛）'!$H$10&gt;=AG56,BH55+BG56*30.4,"-")</f>
        <v>-</v>
      </c>
      <c r="BI56" s="36" t="str">
        <f t="shared" si="27"/>
        <v>-</v>
      </c>
      <c r="BJ56" s="31" t="str">
        <f t="shared" si="28"/>
        <v>-</v>
      </c>
      <c r="BK56" s="28" t="str">
        <f t="shared" si="29"/>
        <v>-</v>
      </c>
    </row>
    <row r="57" spans="33:63">
      <c r="AG57">
        <v>55</v>
      </c>
      <c r="AH57" s="44" t="str">
        <f>IF('入力シート（肉用牛）'!$H$10&gt;=AG57,'入力シート（肉用牛）'!$K$10,"-")</f>
        <v>-</v>
      </c>
      <c r="AI57" s="31" t="str">
        <f>IF('入力シート（肉用牛）'!$H$10&gt;=AG57,AI56+AH57*30.4,"-")</f>
        <v>-</v>
      </c>
      <c r="AJ57" s="36" t="str">
        <f t="shared" si="15"/>
        <v>-</v>
      </c>
      <c r="AK57" s="31" t="str">
        <f t="shared" si="16"/>
        <v>-</v>
      </c>
      <c r="AL57" s="28" t="str">
        <f t="shared" si="17"/>
        <v>-</v>
      </c>
      <c r="AM57" s="44" t="str">
        <f>IF('入力シート（肉用牛）'!$H$10&gt;=AG57,'入力シート（肉用牛）'!$K$10,"-")</f>
        <v>-</v>
      </c>
      <c r="AN57" s="31" t="str">
        <f>IF('入力シート（肉用牛）'!$H$10&gt;=AG57,AN56+AM57*30.4,"-")</f>
        <v>-</v>
      </c>
      <c r="AO57" s="36" t="str">
        <f t="shared" si="18"/>
        <v>-</v>
      </c>
      <c r="AP57" s="31" t="str">
        <f t="shared" si="19"/>
        <v>-</v>
      </c>
      <c r="AQ57" s="28" t="str">
        <f t="shared" si="20"/>
        <v>-</v>
      </c>
      <c r="AR57" s="32">
        <v>0.01</v>
      </c>
      <c r="AS57" s="31">
        <f t="shared" si="35"/>
        <v>454.06399999999928</v>
      </c>
      <c r="AT57" s="31">
        <f t="shared" si="36"/>
        <v>454.21599999999927</v>
      </c>
      <c r="AU57" s="31">
        <f t="shared" ref="AU57:AU60" si="41">(0.1119*AT57^0.75+(0.0639*AT57^0.75*AR57)/(0.78*(0.4213+0.1491*AR57)+0.006))/1.81</f>
        <v>6.1861741760408728</v>
      </c>
      <c r="AV57" s="28">
        <f t="shared" si="34"/>
        <v>214.46878197038566</v>
      </c>
      <c r="AW57" s="44" t="str">
        <f>IF('入力シート（肉用牛）'!$H$10&gt;=AG57,'入力シート（肉用牛）'!$K$10,"-")</f>
        <v>-</v>
      </c>
      <c r="AX57" s="31" t="str">
        <f>IF('入力シート（肉用牛）'!$H$10&gt;=AG57,AX56+AW57*30.4,"-")</f>
        <v>-</v>
      </c>
      <c r="AY57" s="36" t="str">
        <f t="shared" si="21"/>
        <v>-</v>
      </c>
      <c r="AZ57" s="31" t="str">
        <f t="shared" si="22"/>
        <v>-</v>
      </c>
      <c r="BA57" s="28" t="str">
        <f t="shared" si="23"/>
        <v>-</v>
      </c>
      <c r="BB57" s="44" t="str">
        <f>IF('入力シート（肉用牛）'!$H$10&gt;=AG57,'入力シート（肉用牛）'!$K$10,"-")</f>
        <v>-</v>
      </c>
      <c r="BC57" s="31" t="str">
        <f>IF('入力シート（肉用牛）'!$H$10&gt;=AG57,BC56+BB57*30.4,"-")</f>
        <v>-</v>
      </c>
      <c r="BD57" s="36" t="str">
        <f t="shared" si="24"/>
        <v>-</v>
      </c>
      <c r="BE57" s="31" t="str">
        <f t="shared" si="25"/>
        <v>-</v>
      </c>
      <c r="BF57" s="28" t="str">
        <f t="shared" si="26"/>
        <v>-</v>
      </c>
      <c r="BG57" s="44" t="str">
        <f>IF('入力シート（肉用牛）'!$H$10&gt;=AG57,'入力シート（肉用牛）'!$K$10,"-")</f>
        <v>-</v>
      </c>
      <c r="BH57" s="31" t="str">
        <f>IF('入力シート（肉用牛）'!$H$10&gt;=AG57,BH56+BG57*30.4,"-")</f>
        <v>-</v>
      </c>
      <c r="BI57" s="36" t="str">
        <f t="shared" si="27"/>
        <v>-</v>
      </c>
      <c r="BJ57" s="31" t="str">
        <f t="shared" si="28"/>
        <v>-</v>
      </c>
      <c r="BK57" s="28" t="str">
        <f t="shared" si="29"/>
        <v>-</v>
      </c>
    </row>
    <row r="58" spans="33:63">
      <c r="AG58">
        <v>56</v>
      </c>
      <c r="AH58" s="44" t="str">
        <f>IF('入力シート（肉用牛）'!$H$10&gt;=AG58,'入力シート（肉用牛）'!$K$10,"-")</f>
        <v>-</v>
      </c>
      <c r="AI58" s="31" t="str">
        <f>IF('入力シート（肉用牛）'!$H$10&gt;=AG58,AI57+AH58*30.4,"-")</f>
        <v>-</v>
      </c>
      <c r="AJ58" s="36" t="str">
        <f t="shared" si="15"/>
        <v>-</v>
      </c>
      <c r="AK58" s="31" t="str">
        <f t="shared" si="16"/>
        <v>-</v>
      </c>
      <c r="AL58" s="28" t="str">
        <f t="shared" si="17"/>
        <v>-</v>
      </c>
      <c r="AM58" s="44" t="str">
        <f>IF('入力シート（肉用牛）'!$H$10&gt;=AG58,'入力シート（肉用牛）'!$K$10,"-")</f>
        <v>-</v>
      </c>
      <c r="AN58" s="31" t="str">
        <f>IF('入力シート（肉用牛）'!$H$10&gt;=AG58,AN57+AM58*30.4,"-")</f>
        <v>-</v>
      </c>
      <c r="AO58" s="36" t="str">
        <f t="shared" si="18"/>
        <v>-</v>
      </c>
      <c r="AP58" s="31" t="str">
        <f t="shared" si="19"/>
        <v>-</v>
      </c>
      <c r="AQ58" s="28" t="str">
        <f t="shared" si="20"/>
        <v>-</v>
      </c>
      <c r="AR58" s="32">
        <v>0.01</v>
      </c>
      <c r="AS58" s="31">
        <f t="shared" si="35"/>
        <v>454.36799999999926</v>
      </c>
      <c r="AT58" s="31">
        <f t="shared" si="36"/>
        <v>454.51999999999924</v>
      </c>
      <c r="AU58" s="31">
        <f t="shared" si="41"/>
        <v>6.1892791519687931</v>
      </c>
      <c r="AV58" s="28">
        <f t="shared" si="34"/>
        <v>214.56902996877537</v>
      </c>
      <c r="AW58" s="44" t="str">
        <f>IF('入力シート（肉用牛）'!$H$10&gt;=AG58,'入力シート（肉用牛）'!$K$10,"-")</f>
        <v>-</v>
      </c>
      <c r="AX58" s="31" t="str">
        <f>IF('入力シート（肉用牛）'!$H$10&gt;=AG58,AX57+AW58*30.4,"-")</f>
        <v>-</v>
      </c>
      <c r="AY58" s="36" t="str">
        <f t="shared" si="21"/>
        <v>-</v>
      </c>
      <c r="AZ58" s="31" t="str">
        <f t="shared" si="22"/>
        <v>-</v>
      </c>
      <c r="BA58" s="28" t="str">
        <f t="shared" si="23"/>
        <v>-</v>
      </c>
      <c r="BB58" s="44" t="str">
        <f>IF('入力シート（肉用牛）'!$H$10&gt;=AG58,'入力シート（肉用牛）'!$K$10,"-")</f>
        <v>-</v>
      </c>
      <c r="BC58" s="31" t="str">
        <f>IF('入力シート（肉用牛）'!$H$10&gt;=AG58,BC57+BB58*30.4,"-")</f>
        <v>-</v>
      </c>
      <c r="BD58" s="36" t="str">
        <f t="shared" si="24"/>
        <v>-</v>
      </c>
      <c r="BE58" s="31" t="str">
        <f t="shared" si="25"/>
        <v>-</v>
      </c>
      <c r="BF58" s="28" t="str">
        <f t="shared" si="26"/>
        <v>-</v>
      </c>
      <c r="BG58" s="44" t="str">
        <f>IF('入力シート（肉用牛）'!$H$10&gt;=AG58,'入力シート（肉用牛）'!$K$10,"-")</f>
        <v>-</v>
      </c>
      <c r="BH58" s="31" t="str">
        <f>IF('入力シート（肉用牛）'!$H$10&gt;=AG58,BH57+BG58*30.4,"-")</f>
        <v>-</v>
      </c>
      <c r="BI58" s="36" t="str">
        <f t="shared" si="27"/>
        <v>-</v>
      </c>
      <c r="BJ58" s="31" t="str">
        <f t="shared" si="28"/>
        <v>-</v>
      </c>
      <c r="BK58" s="28" t="str">
        <f t="shared" si="29"/>
        <v>-</v>
      </c>
    </row>
    <row r="59" spans="33:63">
      <c r="AG59">
        <v>57</v>
      </c>
      <c r="AH59" s="44" t="str">
        <f>IF('入力シート（肉用牛）'!$H$10&gt;=AG59,'入力シート（肉用牛）'!$K$10,"-")</f>
        <v>-</v>
      </c>
      <c r="AI59" s="31" t="str">
        <f>IF('入力シート（肉用牛）'!$H$10&gt;=AG59,AI58+AH59*30.4,"-")</f>
        <v>-</v>
      </c>
      <c r="AJ59" s="36" t="str">
        <f t="shared" si="15"/>
        <v>-</v>
      </c>
      <c r="AK59" s="31" t="str">
        <f t="shared" si="16"/>
        <v>-</v>
      </c>
      <c r="AL59" s="28" t="str">
        <f t="shared" si="17"/>
        <v>-</v>
      </c>
      <c r="AM59" s="44" t="str">
        <f>IF('入力シート（肉用牛）'!$H$10&gt;=AG59,'入力シート（肉用牛）'!$K$10,"-")</f>
        <v>-</v>
      </c>
      <c r="AN59" s="31" t="str">
        <f>IF('入力シート（肉用牛）'!$H$10&gt;=AG59,AN58+AM59*30.4,"-")</f>
        <v>-</v>
      </c>
      <c r="AO59" s="36" t="str">
        <f t="shared" si="18"/>
        <v>-</v>
      </c>
      <c r="AP59" s="31" t="str">
        <f t="shared" si="19"/>
        <v>-</v>
      </c>
      <c r="AQ59" s="28" t="str">
        <f t="shared" si="20"/>
        <v>-</v>
      </c>
      <c r="AR59" s="32">
        <v>0.01</v>
      </c>
      <c r="AS59" s="31">
        <f t="shared" si="35"/>
        <v>454.67199999999923</v>
      </c>
      <c r="AT59" s="31">
        <f t="shared" si="36"/>
        <v>454.82399999999922</v>
      </c>
      <c r="AU59" s="31">
        <f t="shared" si="41"/>
        <v>6.192383608759024</v>
      </c>
      <c r="AV59" s="28">
        <f t="shared" si="34"/>
        <v>214.6692448400596</v>
      </c>
      <c r="AW59" s="44" t="str">
        <f>IF('入力シート（肉用牛）'!$H$10&gt;=AG59,'入力シート（肉用牛）'!$K$10,"-")</f>
        <v>-</v>
      </c>
      <c r="AX59" s="31" t="str">
        <f>IF('入力シート（肉用牛）'!$H$10&gt;=AG59,AX58+AW59*30.4,"-")</f>
        <v>-</v>
      </c>
      <c r="AY59" s="36" t="str">
        <f t="shared" si="21"/>
        <v>-</v>
      </c>
      <c r="AZ59" s="31" t="str">
        <f t="shared" si="22"/>
        <v>-</v>
      </c>
      <c r="BA59" s="28" t="str">
        <f t="shared" si="23"/>
        <v>-</v>
      </c>
      <c r="BB59" s="44" t="str">
        <f>IF('入力シート（肉用牛）'!$H$10&gt;=AG59,'入力シート（肉用牛）'!$K$10,"-")</f>
        <v>-</v>
      </c>
      <c r="BC59" s="31" t="str">
        <f>IF('入力シート（肉用牛）'!$H$10&gt;=AG59,BC58+BB59*30.4,"-")</f>
        <v>-</v>
      </c>
      <c r="BD59" s="36" t="str">
        <f t="shared" si="24"/>
        <v>-</v>
      </c>
      <c r="BE59" s="31" t="str">
        <f t="shared" si="25"/>
        <v>-</v>
      </c>
      <c r="BF59" s="28" t="str">
        <f t="shared" si="26"/>
        <v>-</v>
      </c>
      <c r="BG59" s="44" t="str">
        <f>IF('入力シート（肉用牛）'!$H$10&gt;=AG59,'入力シート（肉用牛）'!$K$10,"-")</f>
        <v>-</v>
      </c>
      <c r="BH59" s="31" t="str">
        <f>IF('入力シート（肉用牛）'!$H$10&gt;=AG59,BH58+BG59*30.4,"-")</f>
        <v>-</v>
      </c>
      <c r="BI59" s="36" t="str">
        <f t="shared" si="27"/>
        <v>-</v>
      </c>
      <c r="BJ59" s="31" t="str">
        <f t="shared" si="28"/>
        <v>-</v>
      </c>
      <c r="BK59" s="28" t="str">
        <f t="shared" si="29"/>
        <v>-</v>
      </c>
    </row>
    <row r="60" spans="33:63">
      <c r="AG60">
        <v>58</v>
      </c>
      <c r="AH60" s="44" t="str">
        <f>IF('入力シート（肉用牛）'!$H$10&gt;=AG60,'入力シート（肉用牛）'!$K$10,"-")</f>
        <v>-</v>
      </c>
      <c r="AI60" s="31" t="str">
        <f>IF('入力シート（肉用牛）'!$H$10&gt;=AG60,AI59+AH60*30.4,"-")</f>
        <v>-</v>
      </c>
      <c r="AJ60" s="36" t="str">
        <f t="shared" si="15"/>
        <v>-</v>
      </c>
      <c r="AK60" s="31" t="str">
        <f t="shared" si="16"/>
        <v>-</v>
      </c>
      <c r="AL60" s="28" t="str">
        <f t="shared" si="17"/>
        <v>-</v>
      </c>
      <c r="AM60" s="44" t="str">
        <f>IF('入力シート（肉用牛）'!$H$10&gt;=AG60,'入力シート（肉用牛）'!$K$10,"-")</f>
        <v>-</v>
      </c>
      <c r="AN60" s="31" t="str">
        <f>IF('入力シート（肉用牛）'!$H$10&gt;=AG60,AN59+AM60*30.4,"-")</f>
        <v>-</v>
      </c>
      <c r="AO60" s="36" t="str">
        <f t="shared" si="18"/>
        <v>-</v>
      </c>
      <c r="AP60" s="31" t="str">
        <f t="shared" si="19"/>
        <v>-</v>
      </c>
      <c r="AQ60" s="28" t="str">
        <f t="shared" si="20"/>
        <v>-</v>
      </c>
      <c r="AR60" s="32">
        <v>0.01</v>
      </c>
      <c r="AS60" s="31">
        <f t="shared" si="35"/>
        <v>454.9759999999992</v>
      </c>
      <c r="AT60" s="31">
        <f t="shared" si="36"/>
        <v>455.12799999999919</v>
      </c>
      <c r="AU60" s="31">
        <f t="shared" si="41"/>
        <v>6.1954875468452686</v>
      </c>
      <c r="AV60" s="28">
        <f t="shared" si="34"/>
        <v>214.76942660644514</v>
      </c>
      <c r="AW60" s="44" t="str">
        <f>IF('入力シート（肉用牛）'!$H$10&gt;=AG60,'入力シート（肉用牛）'!$K$10,"-")</f>
        <v>-</v>
      </c>
      <c r="AX60" s="31" t="str">
        <f>IF('入力シート（肉用牛）'!$H$10&gt;=AG60,AX59+AW60*30.4,"-")</f>
        <v>-</v>
      </c>
      <c r="AY60" s="36" t="str">
        <f t="shared" si="21"/>
        <v>-</v>
      </c>
      <c r="AZ60" s="31" t="str">
        <f t="shared" si="22"/>
        <v>-</v>
      </c>
      <c r="BA60" s="28" t="str">
        <f t="shared" si="23"/>
        <v>-</v>
      </c>
      <c r="BB60" s="44" t="str">
        <f>IF('入力シート（肉用牛）'!$H$10&gt;=AG60,'入力シート（肉用牛）'!$K$10,"-")</f>
        <v>-</v>
      </c>
      <c r="BC60" s="31" t="str">
        <f>IF('入力シート（肉用牛）'!$H$10&gt;=AG60,BC59+BB60*30.4,"-")</f>
        <v>-</v>
      </c>
      <c r="BD60" s="36" t="str">
        <f t="shared" si="24"/>
        <v>-</v>
      </c>
      <c r="BE60" s="31" t="str">
        <f t="shared" si="25"/>
        <v>-</v>
      </c>
      <c r="BF60" s="28" t="str">
        <f t="shared" si="26"/>
        <v>-</v>
      </c>
      <c r="BG60" s="44" t="str">
        <f>IF('入力シート（肉用牛）'!$H$10&gt;=AG60,'入力シート（肉用牛）'!$K$10,"-")</f>
        <v>-</v>
      </c>
      <c r="BH60" s="31" t="str">
        <f>IF('入力シート（肉用牛）'!$H$10&gt;=AG60,BH59+BG60*30.4,"-")</f>
        <v>-</v>
      </c>
      <c r="BI60" s="36" t="str">
        <f t="shared" si="27"/>
        <v>-</v>
      </c>
      <c r="BJ60" s="31" t="str">
        <f t="shared" si="28"/>
        <v>-</v>
      </c>
      <c r="BK60" s="28" t="str">
        <f t="shared" si="29"/>
        <v>-</v>
      </c>
    </row>
    <row r="61" spans="33:63">
      <c r="AG61">
        <v>59</v>
      </c>
      <c r="AH61" s="44" t="str">
        <f>IF('入力シート（肉用牛）'!$H$10&gt;=AG61,'入力シート（肉用牛）'!$K$10,"-")</f>
        <v>-</v>
      </c>
      <c r="AI61" s="31" t="str">
        <f>IF('入力シート（肉用牛）'!$H$10&gt;=AG61,AI60+AH61*30.4,"-")</f>
        <v>-</v>
      </c>
      <c r="AJ61" s="36" t="str">
        <f t="shared" si="15"/>
        <v>-</v>
      </c>
      <c r="AK61" s="31" t="str">
        <f t="shared" si="16"/>
        <v>-</v>
      </c>
      <c r="AL61" s="28" t="str">
        <f t="shared" si="17"/>
        <v>-</v>
      </c>
      <c r="AM61" s="44" t="str">
        <f>IF('入力シート（肉用牛）'!$H$10&gt;=AG61,'入力シート（肉用牛）'!$K$10,"-")</f>
        <v>-</v>
      </c>
      <c r="AN61" s="31" t="str">
        <f>IF('入力シート（肉用牛）'!$H$10&gt;=AG61,AN60+AM61*30.4,"-")</f>
        <v>-</v>
      </c>
      <c r="AO61" s="36" t="str">
        <f t="shared" si="18"/>
        <v>-</v>
      </c>
      <c r="AP61" s="31" t="str">
        <f t="shared" si="19"/>
        <v>-</v>
      </c>
      <c r="AQ61" s="28" t="str">
        <f t="shared" si="20"/>
        <v>-</v>
      </c>
      <c r="AR61" s="32">
        <v>0.01</v>
      </c>
      <c r="AS61" s="31">
        <f t="shared" si="35"/>
        <v>455.27999999999918</v>
      </c>
      <c r="AT61" s="31">
        <f t="shared" si="36"/>
        <v>455.43199999999916</v>
      </c>
      <c r="AU61" s="31">
        <f>(0.1119*AT61^0.75+(0.0639*AT61^0.75*AR61)/(0.78*(0.4213+0.1491*AR61)+0.006))/1.81+1</f>
        <v>7.1985909666605572</v>
      </c>
      <c r="AV61" s="28">
        <f t="shared" si="34"/>
        <v>246.28836782871656</v>
      </c>
      <c r="AW61" s="44" t="str">
        <f>IF('入力シート（肉用牛）'!$H$10&gt;=AG61,'入力シート（肉用牛）'!$K$10,"-")</f>
        <v>-</v>
      </c>
      <c r="AX61" s="31" t="str">
        <f>IF('入力シート（肉用牛）'!$H$10&gt;=AG61,AX60+AW61*30.4,"-")</f>
        <v>-</v>
      </c>
      <c r="AY61" s="36" t="str">
        <f t="shared" si="21"/>
        <v>-</v>
      </c>
      <c r="AZ61" s="31" t="str">
        <f t="shared" si="22"/>
        <v>-</v>
      </c>
      <c r="BA61" s="28" t="str">
        <f t="shared" si="23"/>
        <v>-</v>
      </c>
      <c r="BB61" s="44" t="str">
        <f>IF('入力シート（肉用牛）'!$H$10&gt;=AG61,'入力シート（肉用牛）'!$K$10,"-")</f>
        <v>-</v>
      </c>
      <c r="BC61" s="31" t="str">
        <f>IF('入力シート（肉用牛）'!$H$10&gt;=AG61,BC60+BB61*30.4,"-")</f>
        <v>-</v>
      </c>
      <c r="BD61" s="36" t="str">
        <f t="shared" si="24"/>
        <v>-</v>
      </c>
      <c r="BE61" s="31" t="str">
        <f t="shared" si="25"/>
        <v>-</v>
      </c>
      <c r="BF61" s="28" t="str">
        <f t="shared" si="26"/>
        <v>-</v>
      </c>
      <c r="BG61" s="44" t="str">
        <f>IF('入力シート（肉用牛）'!$H$10&gt;=AG61,'入力シート（肉用牛）'!$K$10,"-")</f>
        <v>-</v>
      </c>
      <c r="BH61" s="31" t="str">
        <f>IF('入力シート（肉用牛）'!$H$10&gt;=AG61,BH60+BG61*30.4,"-")</f>
        <v>-</v>
      </c>
      <c r="BI61" s="36" t="str">
        <f t="shared" si="27"/>
        <v>-</v>
      </c>
      <c r="BJ61" s="31" t="str">
        <f t="shared" si="28"/>
        <v>-</v>
      </c>
      <c r="BK61" s="28" t="str">
        <f t="shared" si="29"/>
        <v>-</v>
      </c>
    </row>
    <row r="62" spans="33:63">
      <c r="AG62">
        <v>60</v>
      </c>
      <c r="AH62" s="44" t="str">
        <f>IF('入力シート（肉用牛）'!$H$10&gt;=AG62,'入力シート（肉用牛）'!$K$10,"-")</f>
        <v>-</v>
      </c>
      <c r="AI62" s="31" t="str">
        <f>IF('入力シート（肉用牛）'!$H$10&gt;=AG62,AI61+AH62*30.4,"-")</f>
        <v>-</v>
      </c>
      <c r="AJ62" s="36" t="str">
        <f t="shared" si="15"/>
        <v>-</v>
      </c>
      <c r="AK62" s="31" t="str">
        <f t="shared" si="16"/>
        <v>-</v>
      </c>
      <c r="AL62" s="28" t="str">
        <f t="shared" si="17"/>
        <v>-</v>
      </c>
      <c r="AM62" s="44" t="str">
        <f>IF('入力シート（肉用牛）'!$H$10&gt;=AG62,'入力シート（肉用牛）'!$K$10,"-")</f>
        <v>-</v>
      </c>
      <c r="AN62" s="31" t="str">
        <f>IF('入力シート（肉用牛）'!$H$10&gt;=AG62,AN61+AM62*30.4,"-")</f>
        <v>-</v>
      </c>
      <c r="AO62" s="36" t="str">
        <f t="shared" si="18"/>
        <v>-</v>
      </c>
      <c r="AP62" s="31" t="str">
        <f t="shared" si="19"/>
        <v>-</v>
      </c>
      <c r="AQ62" s="28" t="str">
        <f t="shared" si="20"/>
        <v>-</v>
      </c>
      <c r="AR62" s="32">
        <v>0.01</v>
      </c>
      <c r="AS62" s="31">
        <f t="shared" si="35"/>
        <v>455.58399999999915</v>
      </c>
      <c r="AT62" s="31">
        <f t="shared" si="36"/>
        <v>455.73599999999914</v>
      </c>
      <c r="AU62" s="31">
        <f>(0.1119*AT62^0.75+(0.0639*AT62^0.75*AR62)/(0.78*(0.4213+0.1491*AR62)+0.006))/1.81+1</f>
        <v>7.2016938686373022</v>
      </c>
      <c r="AV62" s="28">
        <f t="shared" si="34"/>
        <v>246.38321472424076</v>
      </c>
      <c r="AW62" s="44" t="str">
        <f>IF('入力シート（肉用牛）'!$H$10&gt;=AG62,'入力シート（肉用牛）'!$K$10,"-")</f>
        <v>-</v>
      </c>
      <c r="AX62" s="31" t="str">
        <f>IF('入力シート（肉用牛）'!$H$10&gt;=AG62,AX61+AW62*30.4,"-")</f>
        <v>-</v>
      </c>
      <c r="AY62" s="36" t="str">
        <f t="shared" si="21"/>
        <v>-</v>
      </c>
      <c r="AZ62" s="31" t="str">
        <f t="shared" si="22"/>
        <v>-</v>
      </c>
      <c r="BA62" s="28" t="str">
        <f t="shared" si="23"/>
        <v>-</v>
      </c>
      <c r="BB62" s="44" t="str">
        <f>IF('入力シート（肉用牛）'!$H$10&gt;=AG62,'入力シート（肉用牛）'!$K$10,"-")</f>
        <v>-</v>
      </c>
      <c r="BC62" s="31" t="str">
        <f>IF('入力シート（肉用牛）'!$H$10&gt;=AG62,BC61+BB62*30.4,"-")</f>
        <v>-</v>
      </c>
      <c r="BD62" s="36" t="str">
        <f t="shared" si="24"/>
        <v>-</v>
      </c>
      <c r="BE62" s="31" t="str">
        <f t="shared" si="25"/>
        <v>-</v>
      </c>
      <c r="BF62" s="28" t="str">
        <f t="shared" si="26"/>
        <v>-</v>
      </c>
      <c r="BG62" s="44" t="str">
        <f>IF('入力シート（肉用牛）'!$H$10&gt;=AG62,'入力シート（肉用牛）'!$K$10,"-")</f>
        <v>-</v>
      </c>
      <c r="BH62" s="31" t="str">
        <f>IF('入力シート（肉用牛）'!$H$10&gt;=AG62,BH61+BG62*30.4,"-")</f>
        <v>-</v>
      </c>
      <c r="BI62" s="36" t="str">
        <f t="shared" si="27"/>
        <v>-</v>
      </c>
      <c r="BJ62" s="31" t="str">
        <f t="shared" si="28"/>
        <v>-</v>
      </c>
      <c r="BK62" s="28" t="str">
        <f t="shared" si="29"/>
        <v>-</v>
      </c>
    </row>
    <row r="63" spans="33:63">
      <c r="AG63">
        <v>61</v>
      </c>
      <c r="AH63" s="44" t="str">
        <f>IF('入力シート（肉用牛）'!$H$10&gt;=AG63,'入力シート（肉用牛）'!$K$10,"-")</f>
        <v>-</v>
      </c>
      <c r="AI63" s="31" t="str">
        <f>IF('入力シート（肉用牛）'!$H$10&gt;=AG63,AI62+AH63*30.4,"-")</f>
        <v>-</v>
      </c>
      <c r="AJ63" s="36" t="str">
        <f t="shared" si="15"/>
        <v>-</v>
      </c>
      <c r="AK63" s="31" t="str">
        <f t="shared" si="16"/>
        <v>-</v>
      </c>
      <c r="AL63" s="28" t="str">
        <f t="shared" si="17"/>
        <v>-</v>
      </c>
      <c r="AM63" s="44" t="str">
        <f>IF('入力シート（肉用牛）'!$H$10&gt;=AG63,'入力シート（肉用牛）'!$K$10,"-")</f>
        <v>-</v>
      </c>
      <c r="AN63" s="31" t="str">
        <f>IF('入力シート（肉用牛）'!$H$10&gt;=AG63,AN62+AM63*30.4,"-")</f>
        <v>-</v>
      </c>
      <c r="AO63" s="36" t="str">
        <f t="shared" si="18"/>
        <v>-</v>
      </c>
      <c r="AP63" s="31" t="str">
        <f t="shared" si="19"/>
        <v>-</v>
      </c>
      <c r="AQ63" s="28" t="str">
        <f t="shared" si="20"/>
        <v>-</v>
      </c>
      <c r="AR63" s="32">
        <v>0.01</v>
      </c>
      <c r="AS63" s="31">
        <f t="shared" si="35"/>
        <v>455.88799999999912</v>
      </c>
      <c r="AT63" s="31">
        <f t="shared" si="36"/>
        <v>456.03999999999911</v>
      </c>
      <c r="AU63" s="31">
        <f>(0.1119*AT63^0.75+(0.0639*AT63^0.75*AR63)/(0.78*(0.4213+0.1491*AR63)+0.006))/1.81+0.5</f>
        <v>6.7047962532072356</v>
      </c>
      <c r="AV63" s="28">
        <f t="shared" si="34"/>
        <v>230.98615147882569</v>
      </c>
      <c r="AW63" s="44" t="str">
        <f>IF('入力シート（肉用牛）'!$H$10&gt;=AG63,'入力シート（肉用牛）'!$K$10,"-")</f>
        <v>-</v>
      </c>
      <c r="AX63" s="31" t="str">
        <f>IF('入力シート（肉用牛）'!$H$10&gt;=AG63,AX62+AW63*30.4,"-")</f>
        <v>-</v>
      </c>
      <c r="AY63" s="36" t="str">
        <f t="shared" si="21"/>
        <v>-</v>
      </c>
      <c r="AZ63" s="31" t="str">
        <f t="shared" si="22"/>
        <v>-</v>
      </c>
      <c r="BA63" s="28" t="str">
        <f t="shared" si="23"/>
        <v>-</v>
      </c>
      <c r="BB63" s="44" t="str">
        <f>IF('入力シート（肉用牛）'!$H$10&gt;=AG63,'入力シート（肉用牛）'!$K$10,"-")</f>
        <v>-</v>
      </c>
      <c r="BC63" s="31" t="str">
        <f>IF('入力シート（肉用牛）'!$H$10&gt;=AG63,BC62+BB63*30.4,"-")</f>
        <v>-</v>
      </c>
      <c r="BD63" s="36" t="str">
        <f t="shared" si="24"/>
        <v>-</v>
      </c>
      <c r="BE63" s="31" t="str">
        <f t="shared" si="25"/>
        <v>-</v>
      </c>
      <c r="BF63" s="28" t="str">
        <f t="shared" si="26"/>
        <v>-</v>
      </c>
      <c r="BG63" s="44" t="str">
        <f>IF('入力シート（肉用牛）'!$H$10&gt;=AG63,'入力シート（肉用牛）'!$K$10,"-")</f>
        <v>-</v>
      </c>
      <c r="BH63" s="31" t="str">
        <f>IF('入力シート（肉用牛）'!$H$10&gt;=AG63,BH62+BG63*30.4,"-")</f>
        <v>-</v>
      </c>
      <c r="BI63" s="36" t="str">
        <f t="shared" si="27"/>
        <v>-</v>
      </c>
      <c r="BJ63" s="31" t="str">
        <f t="shared" si="28"/>
        <v>-</v>
      </c>
      <c r="BK63" s="28" t="str">
        <f t="shared" si="29"/>
        <v>-</v>
      </c>
    </row>
    <row r="64" spans="33:63">
      <c r="AG64">
        <v>62</v>
      </c>
      <c r="AH64" s="44" t="str">
        <f>IF('入力シート（肉用牛）'!$H$10&gt;=AG64,'入力シート（肉用牛）'!$K$10,"-")</f>
        <v>-</v>
      </c>
      <c r="AI64" s="31" t="str">
        <f>IF('入力シート（肉用牛）'!$H$10&gt;=AG64,AI63+AH64*30.4,"-")</f>
        <v>-</v>
      </c>
      <c r="AJ64" s="36" t="str">
        <f t="shared" si="15"/>
        <v>-</v>
      </c>
      <c r="AK64" s="31" t="str">
        <f t="shared" si="16"/>
        <v>-</v>
      </c>
      <c r="AL64" s="28" t="str">
        <f t="shared" si="17"/>
        <v>-</v>
      </c>
      <c r="AM64" s="44" t="str">
        <f>IF('入力シート（肉用牛）'!$H$10&gt;=AG64,'入力シート（肉用牛）'!$K$10,"-")</f>
        <v>-</v>
      </c>
      <c r="AN64" s="31" t="str">
        <f>IF('入力シート（肉用牛）'!$H$10&gt;=AG64,AN63+AM64*30.4,"-")</f>
        <v>-</v>
      </c>
      <c r="AO64" s="36" t="str">
        <f t="shared" si="18"/>
        <v>-</v>
      </c>
      <c r="AP64" s="31" t="str">
        <f t="shared" si="19"/>
        <v>-</v>
      </c>
      <c r="AQ64" s="28" t="str">
        <f t="shared" si="20"/>
        <v>-</v>
      </c>
      <c r="AR64" s="32">
        <v>0.01</v>
      </c>
      <c r="AS64" s="31">
        <f t="shared" si="35"/>
        <v>456.1919999999991</v>
      </c>
      <c r="AT64" s="31">
        <f t="shared" si="36"/>
        <v>456.34399999999908</v>
      </c>
      <c r="AU64" s="31">
        <f t="shared" ref="AU64:AU67" si="42">(0.1119*AT64^0.75+(0.0639*AT64^0.75*AR64)/(0.78*(0.4213+0.1491*AR64)+0.006))/1.81+0.5</f>
        <v>6.7078981208014632</v>
      </c>
      <c r="AV64" s="28">
        <f t="shared" si="34"/>
        <v>231.08356756146199</v>
      </c>
      <c r="AW64" s="44" t="str">
        <f>IF('入力シート（肉用牛）'!$H$10&gt;=AG64,'入力シート（肉用牛）'!$K$10,"-")</f>
        <v>-</v>
      </c>
      <c r="AX64" s="31" t="str">
        <f>IF('入力シート（肉用牛）'!$H$10&gt;=AG64,AX63+AW64*30.4,"-")</f>
        <v>-</v>
      </c>
      <c r="AY64" s="36" t="str">
        <f t="shared" si="21"/>
        <v>-</v>
      </c>
      <c r="AZ64" s="31" t="str">
        <f t="shared" si="22"/>
        <v>-</v>
      </c>
      <c r="BA64" s="28" t="str">
        <f t="shared" si="23"/>
        <v>-</v>
      </c>
      <c r="BB64" s="44" t="str">
        <f>IF('入力シート（肉用牛）'!$H$10&gt;=AG64,'入力シート（肉用牛）'!$K$10,"-")</f>
        <v>-</v>
      </c>
      <c r="BC64" s="31" t="str">
        <f>IF('入力シート（肉用牛）'!$H$10&gt;=AG64,BC63+BB64*30.4,"-")</f>
        <v>-</v>
      </c>
      <c r="BD64" s="36" t="str">
        <f t="shared" si="24"/>
        <v>-</v>
      </c>
      <c r="BE64" s="31" t="str">
        <f t="shared" si="25"/>
        <v>-</v>
      </c>
      <c r="BF64" s="28" t="str">
        <f t="shared" si="26"/>
        <v>-</v>
      </c>
      <c r="BG64" s="44" t="str">
        <f>IF('入力シート（肉用牛）'!$H$10&gt;=AG64,'入力シート（肉用牛）'!$K$10,"-")</f>
        <v>-</v>
      </c>
      <c r="BH64" s="31" t="str">
        <f>IF('入力シート（肉用牛）'!$H$10&gt;=AG64,BH63+BG64*30.4,"-")</f>
        <v>-</v>
      </c>
      <c r="BI64" s="36" t="str">
        <f t="shared" si="27"/>
        <v>-</v>
      </c>
      <c r="BJ64" s="31" t="str">
        <f t="shared" si="28"/>
        <v>-</v>
      </c>
      <c r="BK64" s="28" t="str">
        <f t="shared" si="29"/>
        <v>-</v>
      </c>
    </row>
    <row r="65" spans="33:63">
      <c r="AG65">
        <v>63</v>
      </c>
      <c r="AH65" s="44" t="str">
        <f>IF('入力シート（肉用牛）'!$H$10&gt;=AG65,'入力シート（肉用牛）'!$K$10,"-")</f>
        <v>-</v>
      </c>
      <c r="AI65" s="31" t="str">
        <f>IF('入力シート（肉用牛）'!$H$10&gt;=AG65,AI64+AH65*30.4,"-")</f>
        <v>-</v>
      </c>
      <c r="AJ65" s="36" t="str">
        <f t="shared" si="15"/>
        <v>-</v>
      </c>
      <c r="AK65" s="31" t="str">
        <f t="shared" si="16"/>
        <v>-</v>
      </c>
      <c r="AL65" s="28" t="str">
        <f t="shared" si="17"/>
        <v>-</v>
      </c>
      <c r="AM65" s="44" t="str">
        <f>IF('入力シート（肉用牛）'!$H$10&gt;=AG65,'入力シート（肉用牛）'!$K$10,"-")</f>
        <v>-</v>
      </c>
      <c r="AN65" s="31" t="str">
        <f>IF('入力シート（肉用牛）'!$H$10&gt;=AG65,AN64+AM65*30.4,"-")</f>
        <v>-</v>
      </c>
      <c r="AO65" s="36" t="str">
        <f t="shared" si="18"/>
        <v>-</v>
      </c>
      <c r="AP65" s="31" t="str">
        <f t="shared" si="19"/>
        <v>-</v>
      </c>
      <c r="AQ65" s="28" t="str">
        <f t="shared" si="20"/>
        <v>-</v>
      </c>
      <c r="AR65" s="32">
        <v>0.01</v>
      </c>
      <c r="AS65" s="31">
        <f t="shared" si="35"/>
        <v>456.49599999999907</v>
      </c>
      <c r="AT65" s="31">
        <f t="shared" si="36"/>
        <v>456.64799999999906</v>
      </c>
      <c r="AU65" s="31">
        <f t="shared" si="42"/>
        <v>6.7109994718504371</v>
      </c>
      <c r="AV65" s="28">
        <f t="shared" si="34"/>
        <v>231.18095108830659</v>
      </c>
      <c r="AW65" s="44" t="str">
        <f>IF('入力シート（肉用牛）'!$H$10&gt;=AG65,'入力シート（肉用牛）'!$K$10,"-")</f>
        <v>-</v>
      </c>
      <c r="AX65" s="31" t="str">
        <f>IF('入力シート（肉用牛）'!$H$10&gt;=AG65,AX64+AW65*30.4,"-")</f>
        <v>-</v>
      </c>
      <c r="AY65" s="36" t="str">
        <f t="shared" si="21"/>
        <v>-</v>
      </c>
      <c r="AZ65" s="31" t="str">
        <f t="shared" si="22"/>
        <v>-</v>
      </c>
      <c r="BA65" s="28" t="str">
        <f t="shared" si="23"/>
        <v>-</v>
      </c>
      <c r="BB65" s="44" t="str">
        <f>IF('入力シート（肉用牛）'!$H$10&gt;=AG65,'入力シート（肉用牛）'!$K$10,"-")</f>
        <v>-</v>
      </c>
      <c r="BC65" s="31" t="str">
        <f>IF('入力シート（肉用牛）'!$H$10&gt;=AG65,BC64+BB65*30.4,"-")</f>
        <v>-</v>
      </c>
      <c r="BD65" s="36" t="str">
        <f t="shared" si="24"/>
        <v>-</v>
      </c>
      <c r="BE65" s="31" t="str">
        <f t="shared" si="25"/>
        <v>-</v>
      </c>
      <c r="BF65" s="28" t="str">
        <f t="shared" si="26"/>
        <v>-</v>
      </c>
      <c r="BG65" s="44" t="str">
        <f>IF('入力シート（肉用牛）'!$H$10&gt;=AG65,'入力シート（肉用牛）'!$K$10,"-")</f>
        <v>-</v>
      </c>
      <c r="BH65" s="31" t="str">
        <f>IF('入力シート（肉用牛）'!$H$10&gt;=AG65,BH64+BG65*30.4,"-")</f>
        <v>-</v>
      </c>
      <c r="BI65" s="36" t="str">
        <f t="shared" si="27"/>
        <v>-</v>
      </c>
      <c r="BJ65" s="31" t="str">
        <f t="shared" si="28"/>
        <v>-</v>
      </c>
      <c r="BK65" s="28" t="str">
        <f t="shared" si="29"/>
        <v>-</v>
      </c>
    </row>
    <row r="66" spans="33:63">
      <c r="AG66">
        <v>64</v>
      </c>
      <c r="AH66" s="44" t="str">
        <f>IF('入力シート（肉用牛）'!$H$10&gt;=AG66,'入力シート（肉用牛）'!$K$10,"-")</f>
        <v>-</v>
      </c>
      <c r="AI66" s="31" t="str">
        <f>IF('入力シート（肉用牛）'!$H$10&gt;=AG66,AI65+AH66*30.4,"-")</f>
        <v>-</v>
      </c>
      <c r="AJ66" s="36" t="str">
        <f t="shared" si="15"/>
        <v>-</v>
      </c>
      <c r="AK66" s="31" t="str">
        <f t="shared" si="16"/>
        <v>-</v>
      </c>
      <c r="AL66" s="28" t="str">
        <f t="shared" si="17"/>
        <v>-</v>
      </c>
      <c r="AM66" s="44" t="str">
        <f>IF('入力シート（肉用牛）'!$H$10&gt;=AG66,'入力シート（肉用牛）'!$K$10,"-")</f>
        <v>-</v>
      </c>
      <c r="AN66" s="31" t="str">
        <f>IF('入力シート（肉用牛）'!$H$10&gt;=AG66,AN65+AM66*30.4,"-")</f>
        <v>-</v>
      </c>
      <c r="AO66" s="36" t="str">
        <f t="shared" si="18"/>
        <v>-</v>
      </c>
      <c r="AP66" s="31" t="str">
        <f t="shared" si="19"/>
        <v>-</v>
      </c>
      <c r="AQ66" s="28" t="str">
        <f t="shared" si="20"/>
        <v>-</v>
      </c>
      <c r="AR66" s="32">
        <v>0.01</v>
      </c>
      <c r="AS66" s="31">
        <f t="shared" si="35"/>
        <v>456.79999999999905</v>
      </c>
      <c r="AT66" s="31">
        <f t="shared" si="36"/>
        <v>456.95199999999903</v>
      </c>
      <c r="AU66" s="31">
        <f t="shared" si="42"/>
        <v>6.7141003067839646</v>
      </c>
      <c r="AV66" s="28">
        <f t="shared" si="34"/>
        <v>231.27830208101267</v>
      </c>
      <c r="AW66" s="44" t="str">
        <f>IF('入力シート（肉用牛）'!$H$10&gt;=AG66,'入力シート（肉用牛）'!$K$10,"-")</f>
        <v>-</v>
      </c>
      <c r="AX66" s="31" t="str">
        <f>IF('入力シート（肉用牛）'!$H$10&gt;=AG66,AX65+AW66*30.4,"-")</f>
        <v>-</v>
      </c>
      <c r="AY66" s="36" t="str">
        <f t="shared" si="21"/>
        <v>-</v>
      </c>
      <c r="AZ66" s="31" t="str">
        <f t="shared" si="22"/>
        <v>-</v>
      </c>
      <c r="BA66" s="28" t="str">
        <f t="shared" si="23"/>
        <v>-</v>
      </c>
      <c r="BB66" s="44" t="str">
        <f>IF('入力シート（肉用牛）'!$H$10&gt;=AG66,'入力シート（肉用牛）'!$K$10,"-")</f>
        <v>-</v>
      </c>
      <c r="BC66" s="31" t="str">
        <f>IF('入力シート（肉用牛）'!$H$10&gt;=AG66,BC65+BB66*30.4,"-")</f>
        <v>-</v>
      </c>
      <c r="BD66" s="36" t="str">
        <f t="shared" si="24"/>
        <v>-</v>
      </c>
      <c r="BE66" s="31" t="str">
        <f t="shared" si="25"/>
        <v>-</v>
      </c>
      <c r="BF66" s="28" t="str">
        <f t="shared" si="26"/>
        <v>-</v>
      </c>
      <c r="BG66" s="44" t="str">
        <f>IF('入力シート（肉用牛）'!$H$10&gt;=AG66,'入力シート（肉用牛）'!$K$10,"-")</f>
        <v>-</v>
      </c>
      <c r="BH66" s="31" t="str">
        <f>IF('入力シート（肉用牛）'!$H$10&gt;=AG66,BH65+BG66*30.4,"-")</f>
        <v>-</v>
      </c>
      <c r="BI66" s="36" t="str">
        <f t="shared" si="27"/>
        <v>-</v>
      </c>
      <c r="BJ66" s="31" t="str">
        <f t="shared" si="28"/>
        <v>-</v>
      </c>
      <c r="BK66" s="28" t="str">
        <f t="shared" si="29"/>
        <v>-</v>
      </c>
    </row>
    <row r="67" spans="33:63">
      <c r="AG67">
        <v>65</v>
      </c>
      <c r="AH67" s="44" t="str">
        <f>IF('入力シート（肉用牛）'!$H$10&gt;=AG67,'入力シート（肉用牛）'!$K$10,"-")</f>
        <v>-</v>
      </c>
      <c r="AI67" s="31" t="str">
        <f>IF('入力シート（肉用牛）'!$H$10&gt;=AG67,AI66+AH67*30.4,"-")</f>
        <v>-</v>
      </c>
      <c r="AJ67" s="36" t="str">
        <f t="shared" si="15"/>
        <v>-</v>
      </c>
      <c r="AK67" s="31" t="str">
        <f t="shared" si="16"/>
        <v>-</v>
      </c>
      <c r="AL67" s="28" t="str">
        <f t="shared" si="17"/>
        <v>-</v>
      </c>
      <c r="AM67" s="44" t="str">
        <f>IF('入力シート（肉用牛）'!$H$10&gt;=AG67,'入力シート（肉用牛）'!$K$10,"-")</f>
        <v>-</v>
      </c>
      <c r="AN67" s="31" t="str">
        <f>IF('入力シート（肉用牛）'!$H$10&gt;=AG67,AN66+AM67*30.4,"-")</f>
        <v>-</v>
      </c>
      <c r="AO67" s="36" t="str">
        <f t="shared" si="18"/>
        <v>-</v>
      </c>
      <c r="AP67" s="31" t="str">
        <f t="shared" si="19"/>
        <v>-</v>
      </c>
      <c r="AQ67" s="28" t="str">
        <f t="shared" si="20"/>
        <v>-</v>
      </c>
      <c r="AR67" s="32">
        <v>0.01</v>
      </c>
      <c r="AS67" s="31">
        <f t="shared" si="35"/>
        <v>457.10399999999902</v>
      </c>
      <c r="AT67" s="31">
        <f t="shared" si="36"/>
        <v>457.25599999999901</v>
      </c>
      <c r="AU67" s="31">
        <f t="shared" si="42"/>
        <v>6.7172006260312127</v>
      </c>
      <c r="AV67" s="28">
        <f t="shared" si="34"/>
        <v>231.37562056120299</v>
      </c>
      <c r="AW67" s="44" t="str">
        <f>IF('入力シート（肉用牛）'!$H$10&gt;=AG67,'入力シート（肉用牛）'!$K$10,"-")</f>
        <v>-</v>
      </c>
      <c r="AX67" s="31" t="str">
        <f>IF('入力シート（肉用牛）'!$H$10&gt;=AG67,AX66+AW67*30.4,"-")</f>
        <v>-</v>
      </c>
      <c r="AY67" s="36" t="str">
        <f t="shared" si="21"/>
        <v>-</v>
      </c>
      <c r="AZ67" s="31" t="str">
        <f t="shared" si="22"/>
        <v>-</v>
      </c>
      <c r="BA67" s="28" t="str">
        <f t="shared" si="23"/>
        <v>-</v>
      </c>
      <c r="BB67" s="44" t="str">
        <f>IF('入力シート（肉用牛）'!$H$10&gt;=AG67,'入力シート（肉用牛）'!$K$10,"-")</f>
        <v>-</v>
      </c>
      <c r="BC67" s="31" t="str">
        <f>IF('入力シート（肉用牛）'!$H$10&gt;=AG67,BC66+BB67*30.4,"-")</f>
        <v>-</v>
      </c>
      <c r="BD67" s="36" t="str">
        <f t="shared" si="24"/>
        <v>-</v>
      </c>
      <c r="BE67" s="31" t="str">
        <f t="shared" si="25"/>
        <v>-</v>
      </c>
      <c r="BF67" s="28" t="str">
        <f t="shared" si="26"/>
        <v>-</v>
      </c>
      <c r="BG67" s="44" t="str">
        <f>IF('入力シート（肉用牛）'!$H$10&gt;=AG67,'入力シート（肉用牛）'!$K$10,"-")</f>
        <v>-</v>
      </c>
      <c r="BH67" s="31" t="str">
        <f>IF('入力シート（肉用牛）'!$H$10&gt;=AG67,BH66+BG67*30.4,"-")</f>
        <v>-</v>
      </c>
      <c r="BI67" s="36" t="str">
        <f t="shared" si="27"/>
        <v>-</v>
      </c>
      <c r="BJ67" s="31" t="str">
        <f t="shared" si="28"/>
        <v>-</v>
      </c>
      <c r="BK67" s="28" t="str">
        <f t="shared" si="29"/>
        <v>-</v>
      </c>
    </row>
    <row r="68" spans="33:63">
      <c r="AG68">
        <v>66</v>
      </c>
      <c r="AH68" s="44" t="str">
        <f>IF('入力シート（肉用牛）'!$H$10&gt;=AG68,'入力シート（肉用牛）'!$K$10,"-")</f>
        <v>-</v>
      </c>
      <c r="AI68" s="31" t="str">
        <f>IF('入力シート（肉用牛）'!$H$10&gt;=AG68,AI67+AH68*30.4,"-")</f>
        <v>-</v>
      </c>
      <c r="AJ68" s="36" t="str">
        <f t="shared" si="15"/>
        <v>-</v>
      </c>
      <c r="AK68" s="31" t="str">
        <f t="shared" si="16"/>
        <v>-</v>
      </c>
      <c r="AL68" s="28" t="str">
        <f t="shared" si="17"/>
        <v>-</v>
      </c>
      <c r="AM68" s="44" t="str">
        <f>IF('入力シート（肉用牛）'!$H$10&gt;=AG68,'入力シート（肉用牛）'!$K$10,"-")</f>
        <v>-</v>
      </c>
      <c r="AN68" s="31" t="str">
        <f>IF('入力シート（肉用牛）'!$H$10&gt;=AG68,AN67+AM68*30.4,"-")</f>
        <v>-</v>
      </c>
      <c r="AO68" s="36" t="str">
        <f t="shared" si="18"/>
        <v>-</v>
      </c>
      <c r="AP68" s="31" t="str">
        <f t="shared" si="19"/>
        <v>-</v>
      </c>
      <c r="AQ68" s="28" t="str">
        <f t="shared" si="20"/>
        <v>-</v>
      </c>
      <c r="AR68" s="32">
        <v>0.01</v>
      </c>
      <c r="AS68" s="31">
        <f t="shared" si="35"/>
        <v>457.40799999999899</v>
      </c>
      <c r="AT68" s="31">
        <f t="shared" si="36"/>
        <v>457.55999999999898</v>
      </c>
      <c r="AU68" s="31">
        <f>(0.1119*AT68^0.75+(0.0639*AT68^0.75*AR68)/(0.78*(0.4213+0.1491*AR68)+0.006))/1.81</f>
        <v>6.2203004300207025</v>
      </c>
      <c r="AV68" s="28">
        <f t="shared" si="34"/>
        <v>215.56969161555725</v>
      </c>
      <c r="AW68" s="44" t="str">
        <f>IF('入力シート（肉用牛）'!$H$10&gt;=AG68,'入力シート（肉用牛）'!$K$10,"-")</f>
        <v>-</v>
      </c>
      <c r="AX68" s="31" t="str">
        <f>IF('入力シート（肉用牛）'!$H$10&gt;=AG68,AX67+AW68*30.4,"-")</f>
        <v>-</v>
      </c>
      <c r="AY68" s="36" t="str">
        <f t="shared" si="21"/>
        <v>-</v>
      </c>
      <c r="AZ68" s="31" t="str">
        <f t="shared" si="22"/>
        <v>-</v>
      </c>
      <c r="BA68" s="28" t="str">
        <f t="shared" si="23"/>
        <v>-</v>
      </c>
      <c r="BB68" s="44" t="str">
        <f>IF('入力シート（肉用牛）'!$H$10&gt;=AG68,'入力シート（肉用牛）'!$K$10,"-")</f>
        <v>-</v>
      </c>
      <c r="BC68" s="31" t="str">
        <f>IF('入力シート（肉用牛）'!$H$10&gt;=AG68,BC67+BB68*30.4,"-")</f>
        <v>-</v>
      </c>
      <c r="BD68" s="36" t="str">
        <f t="shared" si="24"/>
        <v>-</v>
      </c>
      <c r="BE68" s="31" t="str">
        <f t="shared" si="25"/>
        <v>-</v>
      </c>
      <c r="BF68" s="28" t="str">
        <f t="shared" si="26"/>
        <v>-</v>
      </c>
      <c r="BG68" s="44" t="str">
        <f>IF('入力シート（肉用牛）'!$H$10&gt;=AG68,'入力シート（肉用牛）'!$K$10,"-")</f>
        <v>-</v>
      </c>
      <c r="BH68" s="31" t="str">
        <f>IF('入力シート（肉用牛）'!$H$10&gt;=AG68,BH67+BG68*30.4,"-")</f>
        <v>-</v>
      </c>
      <c r="BI68" s="36" t="str">
        <f t="shared" si="27"/>
        <v>-</v>
      </c>
      <c r="BJ68" s="31" t="str">
        <f t="shared" si="28"/>
        <v>-</v>
      </c>
      <c r="BK68" s="28" t="str">
        <f t="shared" si="29"/>
        <v>-</v>
      </c>
    </row>
    <row r="69" spans="33:63">
      <c r="AG69">
        <v>67</v>
      </c>
      <c r="AH69" s="44" t="str">
        <f>IF('入力シート（肉用牛）'!$H$10&gt;=AG69,'入力シート（肉用牛）'!$K$10,"-")</f>
        <v>-</v>
      </c>
      <c r="AI69" s="31" t="str">
        <f>IF('入力シート（肉用牛）'!$H$10&gt;=AG69,AI68+AH69*30.4,"-")</f>
        <v>-</v>
      </c>
      <c r="AJ69" s="36" t="str">
        <f t="shared" ref="AJ69:AJ122" si="43">IFERROR(AVERAGE(AI69:AI70),"-")</f>
        <v>-</v>
      </c>
      <c r="AK69" s="31" t="str">
        <f t="shared" ref="AK69:AK122" si="44">IFERROR(-3.481+2.668*AH69+4.548*10^-2*AJ69-7.207*10^-5*AJ69^2+3.867*10^-8*AJ69^3,"-")</f>
        <v>-</v>
      </c>
      <c r="AL69" s="28" t="str">
        <f t="shared" ref="AL69:AL120" si="45">IFERROR(-17.766+42.793*AK69-0.849*AK69^2,"-")</f>
        <v>-</v>
      </c>
      <c r="AM69" s="44" t="str">
        <f>IF('入力シート（肉用牛）'!$H$10&gt;=AG69,'入力シート（肉用牛）'!$K$10,"-")</f>
        <v>-</v>
      </c>
      <c r="AN69" s="31" t="str">
        <f>IF('入力シート（肉用牛）'!$H$10&gt;=AG69,AN68+AM69*30.4,"-")</f>
        <v>-</v>
      </c>
      <c r="AO69" s="36" t="str">
        <f t="shared" ref="AO69:AO122" si="46">IFERROR(AVERAGE(AN69:AN70),"-")</f>
        <v>-</v>
      </c>
      <c r="AP69" s="31" t="str">
        <f t="shared" ref="AP69:AP122" si="47">IFERROR(-3.481+2.668*AM69+4.548*10^-2*AO69-7.207*10^-5*AO69^2+3.867*10^-8*AO69^3,"-")</f>
        <v>-</v>
      </c>
      <c r="AQ69" s="28" t="str">
        <f t="shared" ref="AQ69:AQ122" si="48">IFERROR(-17.766+42.793*AP69-0.849*AP69^2,"-")</f>
        <v>-</v>
      </c>
      <c r="AR69" s="32">
        <v>0.01</v>
      </c>
      <c r="AS69" s="31">
        <f t="shared" si="35"/>
        <v>457.71199999999897</v>
      </c>
      <c r="AT69" s="31">
        <f t="shared" ref="AT69:AT120" si="49">AVERAGE(AS69:AS70)</f>
        <v>457.86399999999895</v>
      </c>
      <c r="AU69" s="31">
        <f t="shared" ref="AU69:AU72" si="50">(0.1119*AT69^0.75+(0.0639*AT69^0.75*AR69)/(0.78*(0.4213+0.1491*AR69)+0.006))/1.81</f>
        <v>6.2233997191803132</v>
      </c>
      <c r="AV69" s="28">
        <f t="shared" ref="AV69:AV121" si="51">-17.766+42.793*AU69-0.849*AU69^2</f>
        <v>215.66957643195826</v>
      </c>
      <c r="AW69" s="44" t="str">
        <f>IF('入力シート（肉用牛）'!$H$10&gt;=AG69,'入力シート（肉用牛）'!$K$10,"-")</f>
        <v>-</v>
      </c>
      <c r="AX69" s="31" t="str">
        <f>IF('入力シート（肉用牛）'!$H$10&gt;=AG69,AX68+AW69*30.4,"-")</f>
        <v>-</v>
      </c>
      <c r="AY69" s="36" t="str">
        <f t="shared" ref="AY69:AY122" si="52">IFERROR(AVERAGE(AX69:AX70),"-")</f>
        <v>-</v>
      </c>
      <c r="AZ69" s="31" t="str">
        <f t="shared" ref="AZ69:AZ122" si="53">IFERROR(-3.481+2.668*AW69+4.548*10^-2*AY69-7.207*10^-5*AY69^2+3.867*10^-8*AY69^3,"-")</f>
        <v>-</v>
      </c>
      <c r="BA69" s="28" t="str">
        <f t="shared" ref="BA69:BA122" si="54">IFERROR(-17.766+42.793*AZ69-0.849*AZ69^2,"-")</f>
        <v>-</v>
      </c>
      <c r="BB69" s="44" t="str">
        <f>IF('入力シート（肉用牛）'!$H$10&gt;=AG69,'入力シート（肉用牛）'!$K$10,"-")</f>
        <v>-</v>
      </c>
      <c r="BC69" s="31" t="str">
        <f>IF('入力シート（肉用牛）'!$H$10&gt;=AG69,BC68+BB69*30.4,"-")</f>
        <v>-</v>
      </c>
      <c r="BD69" s="36" t="str">
        <f t="shared" ref="BD69:BD122" si="55">IFERROR(AVERAGE(BC69:BC70),"-")</f>
        <v>-</v>
      </c>
      <c r="BE69" s="31" t="str">
        <f t="shared" ref="BE69:BE122" si="56">IFERROR(-3.481+2.668*BB69+4.548*10^-2*BD69-7.207*10^-5*BD69^2+3.867*10^-8*BD69^3,"-")</f>
        <v>-</v>
      </c>
      <c r="BF69" s="28" t="str">
        <f t="shared" ref="BF69:BF122" si="57">IFERROR(-17.766+42.793*BE69-0.849*BE69^2,"-")</f>
        <v>-</v>
      </c>
      <c r="BG69" s="44" t="str">
        <f>IF('入力シート（肉用牛）'!$H$10&gt;=AG69,'入力シート（肉用牛）'!$K$10,"-")</f>
        <v>-</v>
      </c>
      <c r="BH69" s="31" t="str">
        <f>IF('入力シート（肉用牛）'!$H$10&gt;=AG69,BH68+BG69*30.4,"-")</f>
        <v>-</v>
      </c>
      <c r="BI69" s="36" t="str">
        <f t="shared" ref="BI69:BI122" si="58">IFERROR(AVERAGE(BH69:BH70),"-")</f>
        <v>-</v>
      </c>
      <c r="BJ69" s="31" t="str">
        <f t="shared" ref="BJ69:BJ122" si="59">IFERROR(-3.481+2.668*BG69+4.548*10^-2*BI69-7.207*10^-5*BI69^2+3.867*10^-8*BI69^3,"-")</f>
        <v>-</v>
      </c>
      <c r="BK69" s="28" t="str">
        <f t="shared" ref="BK69:BK122" si="60">IFERROR(-17.766+42.793*BJ69-0.849*BJ69^2,"-")</f>
        <v>-</v>
      </c>
    </row>
    <row r="70" spans="33:63">
      <c r="AG70">
        <v>68</v>
      </c>
      <c r="AH70" s="44" t="str">
        <f>IF('入力シート（肉用牛）'!$H$10&gt;=AG70,'入力シート（肉用牛）'!$K$10,"-")</f>
        <v>-</v>
      </c>
      <c r="AI70" s="31" t="str">
        <f>IF('入力シート（肉用牛）'!$H$10&gt;=AG70,AI69+AH70*30.4,"-")</f>
        <v>-</v>
      </c>
      <c r="AJ70" s="36" t="str">
        <f t="shared" si="43"/>
        <v>-</v>
      </c>
      <c r="AK70" s="31" t="str">
        <f t="shared" si="44"/>
        <v>-</v>
      </c>
      <c r="AL70" s="28" t="str">
        <f t="shared" si="45"/>
        <v>-</v>
      </c>
      <c r="AM70" s="44" t="str">
        <f>IF('入力シート（肉用牛）'!$H$10&gt;=AG70,'入力シート（肉用牛）'!$K$10,"-")</f>
        <v>-</v>
      </c>
      <c r="AN70" s="31" t="str">
        <f>IF('入力シート（肉用牛）'!$H$10&gt;=AG70,AN69+AM70*30.4,"-")</f>
        <v>-</v>
      </c>
      <c r="AO70" s="36" t="str">
        <f t="shared" si="46"/>
        <v>-</v>
      </c>
      <c r="AP70" s="31" t="str">
        <f t="shared" si="47"/>
        <v>-</v>
      </c>
      <c r="AQ70" s="28" t="str">
        <f t="shared" si="48"/>
        <v>-</v>
      </c>
      <c r="AR70" s="32">
        <v>0.01</v>
      </c>
      <c r="AS70" s="31">
        <f t="shared" si="35"/>
        <v>458.01599999999894</v>
      </c>
      <c r="AT70" s="31">
        <f t="shared" si="49"/>
        <v>458.16799999999893</v>
      </c>
      <c r="AU70" s="31">
        <f t="shared" si="50"/>
        <v>6.2264984939372887</v>
      </c>
      <c r="AV70" s="28">
        <f t="shared" si="51"/>
        <v>215.76942836380056</v>
      </c>
      <c r="AW70" s="44" t="str">
        <f>IF('入力シート（肉用牛）'!$H$10&gt;=AG70,'入力シート（肉用牛）'!$K$10,"-")</f>
        <v>-</v>
      </c>
      <c r="AX70" s="31" t="str">
        <f>IF('入力シート（肉用牛）'!$H$10&gt;=AG70,AX69+AW70*30.4,"-")</f>
        <v>-</v>
      </c>
      <c r="AY70" s="36" t="str">
        <f t="shared" si="52"/>
        <v>-</v>
      </c>
      <c r="AZ70" s="31" t="str">
        <f t="shared" si="53"/>
        <v>-</v>
      </c>
      <c r="BA70" s="28" t="str">
        <f t="shared" si="54"/>
        <v>-</v>
      </c>
      <c r="BB70" s="44" t="str">
        <f>IF('入力シート（肉用牛）'!$H$10&gt;=AG70,'入力シート（肉用牛）'!$K$10,"-")</f>
        <v>-</v>
      </c>
      <c r="BC70" s="31" t="str">
        <f>IF('入力シート（肉用牛）'!$H$10&gt;=AG70,BC69+BB70*30.4,"-")</f>
        <v>-</v>
      </c>
      <c r="BD70" s="36" t="str">
        <f t="shared" si="55"/>
        <v>-</v>
      </c>
      <c r="BE70" s="31" t="str">
        <f t="shared" si="56"/>
        <v>-</v>
      </c>
      <c r="BF70" s="28" t="str">
        <f t="shared" si="57"/>
        <v>-</v>
      </c>
      <c r="BG70" s="44" t="str">
        <f>IF('入力シート（肉用牛）'!$H$10&gt;=AG70,'入力シート（肉用牛）'!$K$10,"-")</f>
        <v>-</v>
      </c>
      <c r="BH70" s="31" t="str">
        <f>IF('入力シート（肉用牛）'!$H$10&gt;=AG70,BH69+BG70*30.4,"-")</f>
        <v>-</v>
      </c>
      <c r="BI70" s="36" t="str">
        <f t="shared" si="58"/>
        <v>-</v>
      </c>
      <c r="BJ70" s="31" t="str">
        <f t="shared" si="59"/>
        <v>-</v>
      </c>
      <c r="BK70" s="28" t="str">
        <f t="shared" si="60"/>
        <v>-</v>
      </c>
    </row>
    <row r="71" spans="33:63">
      <c r="AG71">
        <v>69</v>
      </c>
      <c r="AH71" s="44" t="str">
        <f>IF('入力シート（肉用牛）'!$H$10&gt;=AG71,'入力シート（肉用牛）'!$K$10,"-")</f>
        <v>-</v>
      </c>
      <c r="AI71" s="31" t="str">
        <f>IF('入力シート（肉用牛）'!$H$10&gt;=AG71,AI70+AH71*30.4,"-")</f>
        <v>-</v>
      </c>
      <c r="AJ71" s="36" t="str">
        <f t="shared" si="43"/>
        <v>-</v>
      </c>
      <c r="AK71" s="31" t="str">
        <f t="shared" si="44"/>
        <v>-</v>
      </c>
      <c r="AL71" s="28" t="str">
        <f t="shared" si="45"/>
        <v>-</v>
      </c>
      <c r="AM71" s="44" t="str">
        <f>IF('入力シート（肉用牛）'!$H$10&gt;=AG71,'入力シート（肉用牛）'!$K$10,"-")</f>
        <v>-</v>
      </c>
      <c r="AN71" s="31" t="str">
        <f>IF('入力シート（肉用牛）'!$H$10&gt;=AG71,AN70+AM71*30.4,"-")</f>
        <v>-</v>
      </c>
      <c r="AO71" s="36" t="str">
        <f t="shared" si="46"/>
        <v>-</v>
      </c>
      <c r="AP71" s="31" t="str">
        <f t="shared" si="47"/>
        <v>-</v>
      </c>
      <c r="AQ71" s="28" t="str">
        <f t="shared" si="48"/>
        <v>-</v>
      </c>
      <c r="AR71" s="32">
        <v>0.01</v>
      </c>
      <c r="AS71" s="31">
        <f t="shared" si="35"/>
        <v>458.31999999999891</v>
      </c>
      <c r="AT71" s="31">
        <f t="shared" si="49"/>
        <v>458.4719999999989</v>
      </c>
      <c r="AU71" s="31">
        <f t="shared" si="50"/>
        <v>6.2295967547182345</v>
      </c>
      <c r="AV71" s="28">
        <f t="shared" si="51"/>
        <v>215.86924743294728</v>
      </c>
      <c r="AW71" s="44" t="str">
        <f>IF('入力シート（肉用牛）'!$H$10&gt;=AG71,'入力シート（肉用牛）'!$K$10,"-")</f>
        <v>-</v>
      </c>
      <c r="AX71" s="31" t="str">
        <f>IF('入力シート（肉用牛）'!$H$10&gt;=AG71,AX70+AW71*30.4,"-")</f>
        <v>-</v>
      </c>
      <c r="AY71" s="36" t="str">
        <f t="shared" si="52"/>
        <v>-</v>
      </c>
      <c r="AZ71" s="31" t="str">
        <f t="shared" si="53"/>
        <v>-</v>
      </c>
      <c r="BA71" s="28" t="str">
        <f t="shared" si="54"/>
        <v>-</v>
      </c>
      <c r="BB71" s="44" t="str">
        <f>IF('入力シート（肉用牛）'!$H$10&gt;=AG71,'入力シート（肉用牛）'!$K$10,"-")</f>
        <v>-</v>
      </c>
      <c r="BC71" s="31" t="str">
        <f>IF('入力シート（肉用牛）'!$H$10&gt;=AG71,BC70+BB71*30.4,"-")</f>
        <v>-</v>
      </c>
      <c r="BD71" s="36" t="str">
        <f t="shared" si="55"/>
        <v>-</v>
      </c>
      <c r="BE71" s="31" t="str">
        <f t="shared" si="56"/>
        <v>-</v>
      </c>
      <c r="BF71" s="28" t="str">
        <f t="shared" si="57"/>
        <v>-</v>
      </c>
      <c r="BG71" s="44" t="str">
        <f>IF('入力シート（肉用牛）'!$H$10&gt;=AG71,'入力シート（肉用牛）'!$K$10,"-")</f>
        <v>-</v>
      </c>
      <c r="BH71" s="31" t="str">
        <f>IF('入力シート（肉用牛）'!$H$10&gt;=AG71,BH70+BG71*30.4,"-")</f>
        <v>-</v>
      </c>
      <c r="BI71" s="36" t="str">
        <f t="shared" si="58"/>
        <v>-</v>
      </c>
      <c r="BJ71" s="31" t="str">
        <f t="shared" si="59"/>
        <v>-</v>
      </c>
      <c r="BK71" s="28" t="str">
        <f t="shared" si="60"/>
        <v>-</v>
      </c>
    </row>
    <row r="72" spans="33:63">
      <c r="AG72">
        <v>70</v>
      </c>
      <c r="AH72" s="44" t="str">
        <f>IF('入力シート（肉用牛）'!$H$10&gt;=AG72,'入力シート（肉用牛）'!$K$10,"-")</f>
        <v>-</v>
      </c>
      <c r="AI72" s="31" t="str">
        <f>IF('入力シート（肉用牛）'!$H$10&gt;=AG72,AI71+AH72*30.4,"-")</f>
        <v>-</v>
      </c>
      <c r="AJ72" s="36" t="str">
        <f t="shared" si="43"/>
        <v>-</v>
      </c>
      <c r="AK72" s="31" t="str">
        <f t="shared" si="44"/>
        <v>-</v>
      </c>
      <c r="AL72" s="28" t="str">
        <f t="shared" si="45"/>
        <v>-</v>
      </c>
      <c r="AM72" s="44" t="str">
        <f>IF('入力シート（肉用牛）'!$H$10&gt;=AG72,'入力シート（肉用牛）'!$K$10,"-")</f>
        <v>-</v>
      </c>
      <c r="AN72" s="31" t="str">
        <f>IF('入力シート（肉用牛）'!$H$10&gt;=AG72,AN71+AM72*30.4,"-")</f>
        <v>-</v>
      </c>
      <c r="AO72" s="36" t="str">
        <f t="shared" si="46"/>
        <v>-</v>
      </c>
      <c r="AP72" s="31" t="str">
        <f t="shared" si="47"/>
        <v>-</v>
      </c>
      <c r="AQ72" s="28" t="str">
        <f t="shared" si="48"/>
        <v>-</v>
      </c>
      <c r="AR72" s="32">
        <v>0.01</v>
      </c>
      <c r="AS72" s="31">
        <f t="shared" si="35"/>
        <v>458.62399999999889</v>
      </c>
      <c r="AT72" s="31">
        <f t="shared" si="49"/>
        <v>458.77599999999887</v>
      </c>
      <c r="AU72" s="31">
        <f t="shared" si="50"/>
        <v>6.2326945019491218</v>
      </c>
      <c r="AV72" s="28">
        <f t="shared" si="51"/>
        <v>215.96903366123058</v>
      </c>
      <c r="AW72" s="44" t="str">
        <f>IF('入力シート（肉用牛）'!$H$10&gt;=AG72,'入力シート（肉用牛）'!$K$10,"-")</f>
        <v>-</v>
      </c>
      <c r="AX72" s="31" t="str">
        <f>IF('入力シート（肉用牛）'!$H$10&gt;=AG72,AX71+AW72*30.4,"-")</f>
        <v>-</v>
      </c>
      <c r="AY72" s="36" t="str">
        <f t="shared" si="52"/>
        <v>-</v>
      </c>
      <c r="AZ72" s="31" t="str">
        <f t="shared" si="53"/>
        <v>-</v>
      </c>
      <c r="BA72" s="28" t="str">
        <f t="shared" si="54"/>
        <v>-</v>
      </c>
      <c r="BB72" s="44" t="str">
        <f>IF('入力シート（肉用牛）'!$H$10&gt;=AG72,'入力シート（肉用牛）'!$K$10,"-")</f>
        <v>-</v>
      </c>
      <c r="BC72" s="31" t="str">
        <f>IF('入力シート（肉用牛）'!$H$10&gt;=AG72,BC71+BB72*30.4,"-")</f>
        <v>-</v>
      </c>
      <c r="BD72" s="36" t="str">
        <f t="shared" si="55"/>
        <v>-</v>
      </c>
      <c r="BE72" s="31" t="str">
        <f t="shared" si="56"/>
        <v>-</v>
      </c>
      <c r="BF72" s="28" t="str">
        <f t="shared" si="57"/>
        <v>-</v>
      </c>
      <c r="BG72" s="44" t="str">
        <f>IF('入力シート（肉用牛）'!$H$10&gt;=AG72,'入力シート（肉用牛）'!$K$10,"-")</f>
        <v>-</v>
      </c>
      <c r="BH72" s="31" t="str">
        <f>IF('入力シート（肉用牛）'!$H$10&gt;=AG72,BH71+BG72*30.4,"-")</f>
        <v>-</v>
      </c>
      <c r="BI72" s="36" t="str">
        <f t="shared" si="58"/>
        <v>-</v>
      </c>
      <c r="BJ72" s="31" t="str">
        <f t="shared" si="59"/>
        <v>-</v>
      </c>
      <c r="BK72" s="28" t="str">
        <f t="shared" si="60"/>
        <v>-</v>
      </c>
    </row>
    <row r="73" spans="33:63">
      <c r="AG73">
        <v>71</v>
      </c>
      <c r="AH73" s="44" t="str">
        <f>IF('入力シート（肉用牛）'!$H$10&gt;=AG73,'入力シート（肉用牛）'!$K$10,"-")</f>
        <v>-</v>
      </c>
      <c r="AI73" s="31" t="str">
        <f>IF('入力シート（肉用牛）'!$H$10&gt;=AG73,AI72+AH73*30.4,"-")</f>
        <v>-</v>
      </c>
      <c r="AJ73" s="36" t="str">
        <f t="shared" si="43"/>
        <v>-</v>
      </c>
      <c r="AK73" s="31" t="str">
        <f t="shared" si="44"/>
        <v>-</v>
      </c>
      <c r="AL73" s="28" t="str">
        <f t="shared" si="45"/>
        <v>-</v>
      </c>
      <c r="AM73" s="44" t="str">
        <f>IF('入力シート（肉用牛）'!$H$10&gt;=AG73,'入力シート（肉用牛）'!$K$10,"-")</f>
        <v>-</v>
      </c>
      <c r="AN73" s="31" t="str">
        <f>IF('入力シート（肉用牛）'!$H$10&gt;=AG73,AN72+AM73*30.4,"-")</f>
        <v>-</v>
      </c>
      <c r="AO73" s="36" t="str">
        <f t="shared" si="46"/>
        <v>-</v>
      </c>
      <c r="AP73" s="31" t="str">
        <f t="shared" si="47"/>
        <v>-</v>
      </c>
      <c r="AQ73" s="28" t="str">
        <f t="shared" si="48"/>
        <v>-</v>
      </c>
      <c r="AR73" s="32">
        <v>0.01</v>
      </c>
      <c r="AS73" s="31">
        <f t="shared" si="35"/>
        <v>458.92799999999886</v>
      </c>
      <c r="AT73" s="31">
        <f t="shared" si="49"/>
        <v>459.07999999999885</v>
      </c>
      <c r="AU73" s="31">
        <f>(0.1119*AT73^0.75+(0.0639*AT73^0.75*AR73)/(0.78*(0.4213+0.1491*AR73)+0.006))/1.81+1</f>
        <v>7.2357917360552779</v>
      </c>
      <c r="AV73" s="28">
        <f t="shared" si="51"/>
        <v>247.42441270263006</v>
      </c>
      <c r="AW73" s="44" t="str">
        <f>IF('入力シート（肉用牛）'!$H$10&gt;=AG73,'入力シート（肉用牛）'!$K$10,"-")</f>
        <v>-</v>
      </c>
      <c r="AX73" s="31" t="str">
        <f>IF('入力シート（肉用牛）'!$H$10&gt;=AG73,AX72+AW73*30.4,"-")</f>
        <v>-</v>
      </c>
      <c r="AY73" s="36" t="str">
        <f t="shared" si="52"/>
        <v>-</v>
      </c>
      <c r="AZ73" s="31" t="str">
        <f t="shared" si="53"/>
        <v>-</v>
      </c>
      <c r="BA73" s="28" t="str">
        <f t="shared" si="54"/>
        <v>-</v>
      </c>
      <c r="BB73" s="44" t="str">
        <f>IF('入力シート（肉用牛）'!$H$10&gt;=AG73,'入力シート（肉用牛）'!$K$10,"-")</f>
        <v>-</v>
      </c>
      <c r="BC73" s="31" t="str">
        <f>IF('入力シート（肉用牛）'!$H$10&gt;=AG73,BC72+BB73*30.4,"-")</f>
        <v>-</v>
      </c>
      <c r="BD73" s="36" t="str">
        <f t="shared" si="55"/>
        <v>-</v>
      </c>
      <c r="BE73" s="31" t="str">
        <f t="shared" si="56"/>
        <v>-</v>
      </c>
      <c r="BF73" s="28" t="str">
        <f t="shared" si="57"/>
        <v>-</v>
      </c>
      <c r="BG73" s="44" t="str">
        <f>IF('入力シート（肉用牛）'!$H$10&gt;=AG73,'入力シート（肉用牛）'!$K$10,"-")</f>
        <v>-</v>
      </c>
      <c r="BH73" s="31" t="str">
        <f>IF('入力シート（肉用牛）'!$H$10&gt;=AG73,BH72+BG73*30.4,"-")</f>
        <v>-</v>
      </c>
      <c r="BI73" s="36" t="str">
        <f t="shared" si="58"/>
        <v>-</v>
      </c>
      <c r="BJ73" s="31" t="str">
        <f t="shared" si="59"/>
        <v>-</v>
      </c>
      <c r="BK73" s="28" t="str">
        <f t="shared" si="60"/>
        <v>-</v>
      </c>
    </row>
    <row r="74" spans="33:63">
      <c r="AG74">
        <v>72</v>
      </c>
      <c r="AH74" s="44" t="str">
        <f>IF('入力シート（肉用牛）'!$H$10&gt;=AG74,'入力シート（肉用牛）'!$K$10,"-")</f>
        <v>-</v>
      </c>
      <c r="AI74" s="31" t="str">
        <f>IF('入力シート（肉用牛）'!$H$10&gt;=AG74,AI73+AH74*30.4,"-")</f>
        <v>-</v>
      </c>
      <c r="AJ74" s="36" t="str">
        <f t="shared" si="43"/>
        <v>-</v>
      </c>
      <c r="AK74" s="31" t="str">
        <f t="shared" si="44"/>
        <v>-</v>
      </c>
      <c r="AL74" s="28" t="str">
        <f t="shared" si="45"/>
        <v>-</v>
      </c>
      <c r="AM74" s="44" t="str">
        <f>IF('入力シート（肉用牛）'!$H$10&gt;=AG74,'入力シート（肉用牛）'!$K$10,"-")</f>
        <v>-</v>
      </c>
      <c r="AN74" s="31" t="str">
        <f>IF('入力シート（肉用牛）'!$H$10&gt;=AG74,AN73+AM74*30.4,"-")</f>
        <v>-</v>
      </c>
      <c r="AO74" s="36" t="str">
        <f t="shared" si="46"/>
        <v>-</v>
      </c>
      <c r="AP74" s="31" t="str">
        <f t="shared" si="47"/>
        <v>-</v>
      </c>
      <c r="AQ74" s="28" t="str">
        <f t="shared" si="48"/>
        <v>-</v>
      </c>
      <c r="AR74" s="32">
        <v>0.01</v>
      </c>
      <c r="AS74" s="31">
        <f t="shared" si="35"/>
        <v>459.23199999999883</v>
      </c>
      <c r="AT74" s="31">
        <f t="shared" si="49"/>
        <v>459.38399999999882</v>
      </c>
      <c r="AU74" s="31">
        <f>(0.1119*AT74^0.75+(0.0639*AT74^0.75*AR74)/(0.78*(0.4213+0.1491*AR74)+0.006))/1.81+1</f>
        <v>7.2388884574614085</v>
      </c>
      <c r="AV74" s="28">
        <f t="shared" si="51"/>
        <v>247.5188750816128</v>
      </c>
      <c r="AW74" s="44" t="str">
        <f>IF('入力シート（肉用牛）'!$H$10&gt;=AG74,'入力シート（肉用牛）'!$K$10,"-")</f>
        <v>-</v>
      </c>
      <c r="AX74" s="31" t="str">
        <f>IF('入力シート（肉用牛）'!$H$10&gt;=AG74,AX73+AW74*30.4,"-")</f>
        <v>-</v>
      </c>
      <c r="AY74" s="36" t="str">
        <f t="shared" si="52"/>
        <v>-</v>
      </c>
      <c r="AZ74" s="31" t="str">
        <f t="shared" si="53"/>
        <v>-</v>
      </c>
      <c r="BA74" s="28" t="str">
        <f t="shared" si="54"/>
        <v>-</v>
      </c>
      <c r="BB74" s="44" t="str">
        <f>IF('入力シート（肉用牛）'!$H$10&gt;=AG74,'入力シート（肉用牛）'!$K$10,"-")</f>
        <v>-</v>
      </c>
      <c r="BC74" s="31" t="str">
        <f>IF('入力シート（肉用牛）'!$H$10&gt;=AG74,BC73+BB74*30.4,"-")</f>
        <v>-</v>
      </c>
      <c r="BD74" s="36" t="str">
        <f t="shared" si="55"/>
        <v>-</v>
      </c>
      <c r="BE74" s="31" t="str">
        <f t="shared" si="56"/>
        <v>-</v>
      </c>
      <c r="BF74" s="28" t="str">
        <f t="shared" si="57"/>
        <v>-</v>
      </c>
      <c r="BG74" s="44" t="str">
        <f>IF('入力シート（肉用牛）'!$H$10&gt;=AG74,'入力シート（肉用牛）'!$K$10,"-")</f>
        <v>-</v>
      </c>
      <c r="BH74" s="31" t="str">
        <f>IF('入力シート（肉用牛）'!$H$10&gt;=AG74,BH73+BG74*30.4,"-")</f>
        <v>-</v>
      </c>
      <c r="BI74" s="36" t="str">
        <f t="shared" si="58"/>
        <v>-</v>
      </c>
      <c r="BJ74" s="31" t="str">
        <f t="shared" si="59"/>
        <v>-</v>
      </c>
      <c r="BK74" s="28" t="str">
        <f t="shared" si="60"/>
        <v>-</v>
      </c>
    </row>
    <row r="75" spans="33:63">
      <c r="AG75">
        <v>73</v>
      </c>
      <c r="AH75" s="44" t="str">
        <f>IF('入力シート（肉用牛）'!$H$10&gt;=AG75,'入力シート（肉用牛）'!$K$10,"-")</f>
        <v>-</v>
      </c>
      <c r="AI75" s="31" t="str">
        <f>IF('入力シート（肉用牛）'!$H$10&gt;=AG75,AI74+AH75*30.4,"-")</f>
        <v>-</v>
      </c>
      <c r="AJ75" s="36" t="str">
        <f t="shared" si="43"/>
        <v>-</v>
      </c>
      <c r="AK75" s="31" t="str">
        <f t="shared" si="44"/>
        <v>-</v>
      </c>
      <c r="AL75" s="28" t="str">
        <f t="shared" si="45"/>
        <v>-</v>
      </c>
      <c r="AM75" s="44" t="str">
        <f>IF('入力シート（肉用牛）'!$H$10&gt;=AG75,'入力シート（肉用牛）'!$K$10,"-")</f>
        <v>-</v>
      </c>
      <c r="AN75" s="31" t="str">
        <f>IF('入力シート（肉用牛）'!$H$10&gt;=AG75,AN74+AM75*30.4,"-")</f>
        <v>-</v>
      </c>
      <c r="AO75" s="36" t="str">
        <f t="shared" si="46"/>
        <v>-</v>
      </c>
      <c r="AP75" s="31" t="str">
        <f t="shared" si="47"/>
        <v>-</v>
      </c>
      <c r="AQ75" s="28" t="str">
        <f t="shared" si="48"/>
        <v>-</v>
      </c>
      <c r="AR75" s="32">
        <v>0.01</v>
      </c>
      <c r="AS75" s="31">
        <f t="shared" si="35"/>
        <v>459.53599999999881</v>
      </c>
      <c r="AT75" s="31">
        <f t="shared" si="49"/>
        <v>459.68799999999879</v>
      </c>
      <c r="AU75" s="31">
        <f>(0.1119*AT75^0.75+(0.0639*AT75^0.75*AR75)/(0.78*(0.4213+0.1491*AR75)+0.006))/1.81+0.5</f>
        <v>6.7419846665915877</v>
      </c>
      <c r="AV75" s="28">
        <f t="shared" si="51"/>
        <v>232.15300053682566</v>
      </c>
      <c r="AW75" s="44" t="str">
        <f>IF('入力シート（肉用牛）'!$H$10&gt;=AG75,'入力シート（肉用牛）'!$K$10,"-")</f>
        <v>-</v>
      </c>
      <c r="AX75" s="31" t="str">
        <f>IF('入力シート（肉用牛）'!$H$10&gt;=AG75,AX74+AW75*30.4,"-")</f>
        <v>-</v>
      </c>
      <c r="AY75" s="36" t="str">
        <f t="shared" si="52"/>
        <v>-</v>
      </c>
      <c r="AZ75" s="31" t="str">
        <f t="shared" si="53"/>
        <v>-</v>
      </c>
      <c r="BA75" s="28" t="str">
        <f t="shared" si="54"/>
        <v>-</v>
      </c>
      <c r="BB75" s="44" t="str">
        <f>IF('入力シート（肉用牛）'!$H$10&gt;=AG75,'入力シート（肉用牛）'!$K$10,"-")</f>
        <v>-</v>
      </c>
      <c r="BC75" s="31" t="str">
        <f>IF('入力シート（肉用牛）'!$H$10&gt;=AG75,BC74+BB75*30.4,"-")</f>
        <v>-</v>
      </c>
      <c r="BD75" s="36" t="str">
        <f t="shared" si="55"/>
        <v>-</v>
      </c>
      <c r="BE75" s="31" t="str">
        <f t="shared" si="56"/>
        <v>-</v>
      </c>
      <c r="BF75" s="28" t="str">
        <f t="shared" si="57"/>
        <v>-</v>
      </c>
      <c r="BG75" s="44" t="str">
        <f>IF('入力シート（肉用牛）'!$H$10&gt;=AG75,'入力シート（肉用牛）'!$K$10,"-")</f>
        <v>-</v>
      </c>
      <c r="BH75" s="31" t="str">
        <f>IF('入力シート（肉用牛）'!$H$10&gt;=AG75,BH74+BG75*30.4,"-")</f>
        <v>-</v>
      </c>
      <c r="BI75" s="36" t="str">
        <f t="shared" si="58"/>
        <v>-</v>
      </c>
      <c r="BJ75" s="31" t="str">
        <f t="shared" si="59"/>
        <v>-</v>
      </c>
      <c r="BK75" s="28" t="str">
        <f t="shared" si="60"/>
        <v>-</v>
      </c>
    </row>
    <row r="76" spans="33:63">
      <c r="AG76">
        <v>74</v>
      </c>
      <c r="AH76" s="44" t="str">
        <f>IF('入力シート（肉用牛）'!$H$10&gt;=AG76,'入力シート（肉用牛）'!$K$10,"-")</f>
        <v>-</v>
      </c>
      <c r="AI76" s="31" t="str">
        <f>IF('入力シート（肉用牛）'!$H$10&gt;=AG76,AI75+AH76*30.4,"-")</f>
        <v>-</v>
      </c>
      <c r="AJ76" s="36" t="str">
        <f t="shared" si="43"/>
        <v>-</v>
      </c>
      <c r="AK76" s="31" t="str">
        <f t="shared" si="44"/>
        <v>-</v>
      </c>
      <c r="AL76" s="28" t="str">
        <f t="shared" si="45"/>
        <v>-</v>
      </c>
      <c r="AM76" s="44" t="str">
        <f>IF('入力シート（肉用牛）'!$H$10&gt;=AG76,'入力シート（肉用牛）'!$K$10,"-")</f>
        <v>-</v>
      </c>
      <c r="AN76" s="31" t="str">
        <f>IF('入力シート（肉用牛）'!$H$10&gt;=AG76,AN75+AM76*30.4,"-")</f>
        <v>-</v>
      </c>
      <c r="AO76" s="36" t="str">
        <f t="shared" si="46"/>
        <v>-</v>
      </c>
      <c r="AP76" s="31" t="str">
        <f t="shared" si="47"/>
        <v>-</v>
      </c>
      <c r="AQ76" s="28" t="str">
        <f t="shared" si="48"/>
        <v>-</v>
      </c>
      <c r="AR76" s="32">
        <v>0.01</v>
      </c>
      <c r="AS76" s="31">
        <f t="shared" si="35"/>
        <v>459.83999999999878</v>
      </c>
      <c r="AT76" s="31">
        <f t="shared" si="49"/>
        <v>459.99199999999877</v>
      </c>
      <c r="AU76" s="31">
        <f t="shared" ref="AU76:AU79" si="61">(0.1119*AT76^0.75+(0.0639*AT76^0.75*AR76)/(0.78*(0.4213+0.1491*AR76)+0.006))/1.81+0.5</f>
        <v>6.7450803638692323</v>
      </c>
      <c r="AV76" s="28">
        <f t="shared" si="51"/>
        <v>232.25002737237492</v>
      </c>
      <c r="AW76" s="44" t="str">
        <f>IF('入力シート（肉用牛）'!$H$10&gt;=AG76,'入力シート（肉用牛）'!$K$10,"-")</f>
        <v>-</v>
      </c>
      <c r="AX76" s="31" t="str">
        <f>IF('入力シート（肉用牛）'!$H$10&gt;=AG76,AX75+AW76*30.4,"-")</f>
        <v>-</v>
      </c>
      <c r="AY76" s="36" t="str">
        <f t="shared" si="52"/>
        <v>-</v>
      </c>
      <c r="AZ76" s="31" t="str">
        <f t="shared" si="53"/>
        <v>-</v>
      </c>
      <c r="BA76" s="28" t="str">
        <f t="shared" si="54"/>
        <v>-</v>
      </c>
      <c r="BB76" s="44" t="str">
        <f>IF('入力シート（肉用牛）'!$H$10&gt;=AG76,'入力シート（肉用牛）'!$K$10,"-")</f>
        <v>-</v>
      </c>
      <c r="BC76" s="31" t="str">
        <f>IF('入力シート（肉用牛）'!$H$10&gt;=AG76,BC75+BB76*30.4,"-")</f>
        <v>-</v>
      </c>
      <c r="BD76" s="36" t="str">
        <f t="shared" si="55"/>
        <v>-</v>
      </c>
      <c r="BE76" s="31" t="str">
        <f t="shared" si="56"/>
        <v>-</v>
      </c>
      <c r="BF76" s="28" t="str">
        <f t="shared" si="57"/>
        <v>-</v>
      </c>
      <c r="BG76" s="44" t="str">
        <f>IF('入力シート（肉用牛）'!$H$10&gt;=AG76,'入力シート（肉用牛）'!$K$10,"-")</f>
        <v>-</v>
      </c>
      <c r="BH76" s="31" t="str">
        <f>IF('入力シート（肉用牛）'!$H$10&gt;=AG76,BH75+BG76*30.4,"-")</f>
        <v>-</v>
      </c>
      <c r="BI76" s="36" t="str">
        <f t="shared" si="58"/>
        <v>-</v>
      </c>
      <c r="BJ76" s="31" t="str">
        <f t="shared" si="59"/>
        <v>-</v>
      </c>
      <c r="BK76" s="28" t="str">
        <f t="shared" si="60"/>
        <v>-</v>
      </c>
    </row>
    <row r="77" spans="33:63">
      <c r="AG77">
        <v>75</v>
      </c>
      <c r="AH77" s="44" t="str">
        <f>IF('入力シート（肉用牛）'!$H$10&gt;=AG77,'入力シート（肉用牛）'!$K$10,"-")</f>
        <v>-</v>
      </c>
      <c r="AI77" s="31" t="str">
        <f>IF('入力シート（肉用牛）'!$H$10&gt;=AG77,AI76+AH77*30.4,"-")</f>
        <v>-</v>
      </c>
      <c r="AJ77" s="36" t="str">
        <f t="shared" si="43"/>
        <v>-</v>
      </c>
      <c r="AK77" s="31" t="str">
        <f t="shared" si="44"/>
        <v>-</v>
      </c>
      <c r="AL77" s="28" t="str">
        <f t="shared" si="45"/>
        <v>-</v>
      </c>
      <c r="AM77" s="44" t="str">
        <f>IF('入力シート（肉用牛）'!$H$10&gt;=AG77,'入力シート（肉用牛）'!$K$10,"-")</f>
        <v>-</v>
      </c>
      <c r="AN77" s="31" t="str">
        <f>IF('入力シート（肉用牛）'!$H$10&gt;=AG77,AN76+AM77*30.4,"-")</f>
        <v>-</v>
      </c>
      <c r="AO77" s="36" t="str">
        <f t="shared" si="46"/>
        <v>-</v>
      </c>
      <c r="AP77" s="31" t="str">
        <f t="shared" si="47"/>
        <v>-</v>
      </c>
      <c r="AQ77" s="28" t="str">
        <f t="shared" si="48"/>
        <v>-</v>
      </c>
      <c r="AR77" s="32">
        <v>0.01</v>
      </c>
      <c r="AS77" s="31">
        <f t="shared" si="35"/>
        <v>460.14399999999875</v>
      </c>
      <c r="AT77" s="31">
        <f t="shared" si="49"/>
        <v>460.29599999999874</v>
      </c>
      <c r="AU77" s="31">
        <f t="shared" si="61"/>
        <v>6.7481755497171747</v>
      </c>
      <c r="AV77" s="28">
        <f t="shared" si="51"/>
        <v>232.34702190996623</v>
      </c>
      <c r="AW77" s="44" t="str">
        <f>IF('入力シート（肉用牛）'!$H$10&gt;=AG77,'入力シート（肉用牛）'!$K$10,"-")</f>
        <v>-</v>
      </c>
      <c r="AX77" s="31" t="str">
        <f>IF('入力シート（肉用牛）'!$H$10&gt;=AG77,AX76+AW77*30.4,"-")</f>
        <v>-</v>
      </c>
      <c r="AY77" s="36" t="str">
        <f t="shared" si="52"/>
        <v>-</v>
      </c>
      <c r="AZ77" s="31" t="str">
        <f t="shared" si="53"/>
        <v>-</v>
      </c>
      <c r="BA77" s="28" t="str">
        <f t="shared" si="54"/>
        <v>-</v>
      </c>
      <c r="BB77" s="44" t="str">
        <f>IF('入力シート（肉用牛）'!$H$10&gt;=AG77,'入力シート（肉用牛）'!$K$10,"-")</f>
        <v>-</v>
      </c>
      <c r="BC77" s="31" t="str">
        <f>IF('入力シート（肉用牛）'!$H$10&gt;=AG77,BC76+BB77*30.4,"-")</f>
        <v>-</v>
      </c>
      <c r="BD77" s="36" t="str">
        <f t="shared" si="55"/>
        <v>-</v>
      </c>
      <c r="BE77" s="31" t="str">
        <f t="shared" si="56"/>
        <v>-</v>
      </c>
      <c r="BF77" s="28" t="str">
        <f t="shared" si="57"/>
        <v>-</v>
      </c>
      <c r="BG77" s="44" t="str">
        <f>IF('入力シート（肉用牛）'!$H$10&gt;=AG77,'入力シート（肉用牛）'!$K$10,"-")</f>
        <v>-</v>
      </c>
      <c r="BH77" s="31" t="str">
        <f>IF('入力シート（肉用牛）'!$H$10&gt;=AG77,BH76+BG77*30.4,"-")</f>
        <v>-</v>
      </c>
      <c r="BI77" s="36" t="str">
        <f t="shared" si="58"/>
        <v>-</v>
      </c>
      <c r="BJ77" s="31" t="str">
        <f t="shared" si="59"/>
        <v>-</v>
      </c>
      <c r="BK77" s="28" t="str">
        <f t="shared" si="60"/>
        <v>-</v>
      </c>
    </row>
    <row r="78" spans="33:63">
      <c r="AG78">
        <v>76</v>
      </c>
      <c r="AH78" s="44" t="str">
        <f>IF('入力シート（肉用牛）'!$H$10&gt;=AG78,'入力シート（肉用牛）'!$K$10,"-")</f>
        <v>-</v>
      </c>
      <c r="AI78" s="31" t="str">
        <f>IF('入力シート（肉用牛）'!$H$10&gt;=AG78,AI77+AH78*30.4,"-")</f>
        <v>-</v>
      </c>
      <c r="AJ78" s="36" t="str">
        <f t="shared" si="43"/>
        <v>-</v>
      </c>
      <c r="AK78" s="31" t="str">
        <f t="shared" si="44"/>
        <v>-</v>
      </c>
      <c r="AL78" s="28" t="str">
        <f t="shared" si="45"/>
        <v>-</v>
      </c>
      <c r="AM78" s="44" t="str">
        <f>IF('入力シート（肉用牛）'!$H$10&gt;=AG78,'入力シート（肉用牛）'!$K$10,"-")</f>
        <v>-</v>
      </c>
      <c r="AN78" s="31" t="str">
        <f>IF('入力シート（肉用牛）'!$H$10&gt;=AG78,AN77+AM78*30.4,"-")</f>
        <v>-</v>
      </c>
      <c r="AO78" s="36" t="str">
        <f t="shared" si="46"/>
        <v>-</v>
      </c>
      <c r="AP78" s="31" t="str">
        <f t="shared" si="47"/>
        <v>-</v>
      </c>
      <c r="AQ78" s="28" t="str">
        <f t="shared" si="48"/>
        <v>-</v>
      </c>
      <c r="AR78" s="32">
        <v>0.01</v>
      </c>
      <c r="AS78" s="31">
        <f t="shared" si="35"/>
        <v>460.44799999999873</v>
      </c>
      <c r="AT78" s="31">
        <f t="shared" si="49"/>
        <v>460.59999999999872</v>
      </c>
      <c r="AU78" s="31">
        <f t="shared" si="61"/>
        <v>6.7512702245575706</v>
      </c>
      <c r="AV78" s="28">
        <f t="shared" si="51"/>
        <v>232.44398417088911</v>
      </c>
      <c r="AW78" s="44" t="str">
        <f>IF('入力シート（肉用牛）'!$H$10&gt;=AG78,'入力シート（肉用牛）'!$K$10,"-")</f>
        <v>-</v>
      </c>
      <c r="AX78" s="31" t="str">
        <f>IF('入力シート（肉用牛）'!$H$10&gt;=AG78,AX77+AW78*30.4,"-")</f>
        <v>-</v>
      </c>
      <c r="AY78" s="36" t="str">
        <f t="shared" si="52"/>
        <v>-</v>
      </c>
      <c r="AZ78" s="31" t="str">
        <f t="shared" si="53"/>
        <v>-</v>
      </c>
      <c r="BA78" s="28" t="str">
        <f t="shared" si="54"/>
        <v>-</v>
      </c>
      <c r="BB78" s="44" t="str">
        <f>IF('入力シート（肉用牛）'!$H$10&gt;=AG78,'入力シート（肉用牛）'!$K$10,"-")</f>
        <v>-</v>
      </c>
      <c r="BC78" s="31" t="str">
        <f>IF('入力シート（肉用牛）'!$H$10&gt;=AG78,BC77+BB78*30.4,"-")</f>
        <v>-</v>
      </c>
      <c r="BD78" s="36" t="str">
        <f t="shared" si="55"/>
        <v>-</v>
      </c>
      <c r="BE78" s="31" t="str">
        <f t="shared" si="56"/>
        <v>-</v>
      </c>
      <c r="BF78" s="28" t="str">
        <f t="shared" si="57"/>
        <v>-</v>
      </c>
      <c r="BG78" s="44" t="str">
        <f>IF('入力シート（肉用牛）'!$H$10&gt;=AG78,'入力シート（肉用牛）'!$K$10,"-")</f>
        <v>-</v>
      </c>
      <c r="BH78" s="31" t="str">
        <f>IF('入力シート（肉用牛）'!$H$10&gt;=AG78,BH77+BG78*30.4,"-")</f>
        <v>-</v>
      </c>
      <c r="BI78" s="36" t="str">
        <f t="shared" si="58"/>
        <v>-</v>
      </c>
      <c r="BJ78" s="31" t="str">
        <f t="shared" si="59"/>
        <v>-</v>
      </c>
      <c r="BK78" s="28" t="str">
        <f t="shared" si="60"/>
        <v>-</v>
      </c>
    </row>
    <row r="79" spans="33:63">
      <c r="AG79">
        <v>77</v>
      </c>
      <c r="AH79" s="44" t="str">
        <f>IF('入力シート（肉用牛）'!$H$10&gt;=AG79,'入力シート（肉用牛）'!$K$10,"-")</f>
        <v>-</v>
      </c>
      <c r="AI79" s="31" t="str">
        <f>IF('入力シート（肉用牛）'!$H$10&gt;=AG79,AI78+AH79*30.4,"-")</f>
        <v>-</v>
      </c>
      <c r="AJ79" s="36" t="str">
        <f t="shared" si="43"/>
        <v>-</v>
      </c>
      <c r="AK79" s="31" t="str">
        <f t="shared" si="44"/>
        <v>-</v>
      </c>
      <c r="AL79" s="28" t="str">
        <f t="shared" si="45"/>
        <v>-</v>
      </c>
      <c r="AM79" s="44" t="str">
        <f>IF('入力シート（肉用牛）'!$H$10&gt;=AG79,'入力シート（肉用牛）'!$K$10,"-")</f>
        <v>-</v>
      </c>
      <c r="AN79" s="31" t="str">
        <f>IF('入力シート（肉用牛）'!$H$10&gt;=AG79,AN78+AM79*30.4,"-")</f>
        <v>-</v>
      </c>
      <c r="AO79" s="36" t="str">
        <f t="shared" si="46"/>
        <v>-</v>
      </c>
      <c r="AP79" s="31" t="str">
        <f t="shared" si="47"/>
        <v>-</v>
      </c>
      <c r="AQ79" s="28" t="str">
        <f t="shared" si="48"/>
        <v>-</v>
      </c>
      <c r="AR79" s="32">
        <v>0.01</v>
      </c>
      <c r="AS79" s="31">
        <f t="shared" si="35"/>
        <v>460.7519999999987</v>
      </c>
      <c r="AT79" s="31">
        <f t="shared" si="49"/>
        <v>460.90399999999869</v>
      </c>
      <c r="AU79" s="31">
        <f t="shared" si="61"/>
        <v>6.7543643888119842</v>
      </c>
      <c r="AV79" s="28">
        <f t="shared" si="51"/>
        <v>232.54091417640427</v>
      </c>
      <c r="AW79" s="44" t="str">
        <f>IF('入力シート（肉用牛）'!$H$10&gt;=AG79,'入力シート（肉用牛）'!$K$10,"-")</f>
        <v>-</v>
      </c>
      <c r="AX79" s="31" t="str">
        <f>IF('入力シート（肉用牛）'!$H$10&gt;=AG79,AX78+AW79*30.4,"-")</f>
        <v>-</v>
      </c>
      <c r="AY79" s="36" t="str">
        <f t="shared" si="52"/>
        <v>-</v>
      </c>
      <c r="AZ79" s="31" t="str">
        <f t="shared" si="53"/>
        <v>-</v>
      </c>
      <c r="BA79" s="28" t="str">
        <f t="shared" si="54"/>
        <v>-</v>
      </c>
      <c r="BB79" s="44" t="str">
        <f>IF('入力シート（肉用牛）'!$H$10&gt;=AG79,'入力シート（肉用牛）'!$K$10,"-")</f>
        <v>-</v>
      </c>
      <c r="BC79" s="31" t="str">
        <f>IF('入力シート（肉用牛）'!$H$10&gt;=AG79,BC78+BB79*30.4,"-")</f>
        <v>-</v>
      </c>
      <c r="BD79" s="36" t="str">
        <f t="shared" si="55"/>
        <v>-</v>
      </c>
      <c r="BE79" s="31" t="str">
        <f t="shared" si="56"/>
        <v>-</v>
      </c>
      <c r="BF79" s="28" t="str">
        <f t="shared" si="57"/>
        <v>-</v>
      </c>
      <c r="BG79" s="44" t="str">
        <f>IF('入力シート（肉用牛）'!$H$10&gt;=AG79,'入力シート（肉用牛）'!$K$10,"-")</f>
        <v>-</v>
      </c>
      <c r="BH79" s="31" t="str">
        <f>IF('入力シート（肉用牛）'!$H$10&gt;=AG79,BH78+BG79*30.4,"-")</f>
        <v>-</v>
      </c>
      <c r="BI79" s="36" t="str">
        <f t="shared" si="58"/>
        <v>-</v>
      </c>
      <c r="BJ79" s="31" t="str">
        <f t="shared" si="59"/>
        <v>-</v>
      </c>
      <c r="BK79" s="28" t="str">
        <f t="shared" si="60"/>
        <v>-</v>
      </c>
    </row>
    <row r="80" spans="33:63">
      <c r="AG80">
        <v>78</v>
      </c>
      <c r="AH80" s="44" t="str">
        <f>IF('入力シート（肉用牛）'!$H$10&gt;=AG80,'入力シート（肉用牛）'!$K$10,"-")</f>
        <v>-</v>
      </c>
      <c r="AI80" s="31" t="str">
        <f>IF('入力シート（肉用牛）'!$H$10&gt;=AG80,AI79+AH80*30.4,"-")</f>
        <v>-</v>
      </c>
      <c r="AJ80" s="36" t="str">
        <f t="shared" si="43"/>
        <v>-</v>
      </c>
      <c r="AK80" s="31" t="str">
        <f t="shared" si="44"/>
        <v>-</v>
      </c>
      <c r="AL80" s="28" t="str">
        <f t="shared" si="45"/>
        <v>-</v>
      </c>
      <c r="AM80" s="44" t="str">
        <f>IF('入力シート（肉用牛）'!$H$10&gt;=AG80,'入力シート（肉用牛）'!$K$10,"-")</f>
        <v>-</v>
      </c>
      <c r="AN80" s="31" t="str">
        <f>IF('入力シート（肉用牛）'!$H$10&gt;=AG80,AN79+AM80*30.4,"-")</f>
        <v>-</v>
      </c>
      <c r="AO80" s="36" t="str">
        <f t="shared" si="46"/>
        <v>-</v>
      </c>
      <c r="AP80" s="31" t="str">
        <f t="shared" si="47"/>
        <v>-</v>
      </c>
      <c r="AQ80" s="28" t="str">
        <f t="shared" si="48"/>
        <v>-</v>
      </c>
      <c r="AR80" s="32">
        <v>0.01</v>
      </c>
      <c r="AS80" s="31">
        <f t="shared" ref="AS80:AS122" si="62">AS79+AR80*30.4</f>
        <v>461.05599999999868</v>
      </c>
      <c r="AT80" s="31">
        <f t="shared" si="49"/>
        <v>461.20799999999866</v>
      </c>
      <c r="AU80" s="31">
        <f>(0.1119*AT80^0.75+(0.0639*AT80^0.75*AR80)/(0.78*(0.4213+0.1491*AR80)+0.006))/1.81</f>
        <v>6.2574580429013489</v>
      </c>
      <c r="AV80" s="28">
        <f t="shared" si="51"/>
        <v>216.76614382616592</v>
      </c>
      <c r="AW80" s="44" t="str">
        <f>IF('入力シート（肉用牛）'!$H$10&gt;=AG80,'入力シート（肉用牛）'!$K$10,"-")</f>
        <v>-</v>
      </c>
      <c r="AX80" s="31" t="str">
        <f>IF('入力シート（肉用牛）'!$H$10&gt;=AG80,AX79+AW80*30.4,"-")</f>
        <v>-</v>
      </c>
      <c r="AY80" s="36" t="str">
        <f t="shared" si="52"/>
        <v>-</v>
      </c>
      <c r="AZ80" s="31" t="str">
        <f t="shared" si="53"/>
        <v>-</v>
      </c>
      <c r="BA80" s="28" t="str">
        <f t="shared" si="54"/>
        <v>-</v>
      </c>
      <c r="BB80" s="44" t="str">
        <f>IF('入力シート（肉用牛）'!$H$10&gt;=AG80,'入力シート（肉用牛）'!$K$10,"-")</f>
        <v>-</v>
      </c>
      <c r="BC80" s="31" t="str">
        <f>IF('入力シート（肉用牛）'!$H$10&gt;=AG80,BC79+BB80*30.4,"-")</f>
        <v>-</v>
      </c>
      <c r="BD80" s="36" t="str">
        <f t="shared" si="55"/>
        <v>-</v>
      </c>
      <c r="BE80" s="31" t="str">
        <f t="shared" si="56"/>
        <v>-</v>
      </c>
      <c r="BF80" s="28" t="str">
        <f t="shared" si="57"/>
        <v>-</v>
      </c>
      <c r="BG80" s="44" t="str">
        <f>IF('入力シート（肉用牛）'!$H$10&gt;=AG80,'入力シート（肉用牛）'!$K$10,"-")</f>
        <v>-</v>
      </c>
      <c r="BH80" s="31" t="str">
        <f>IF('入力シート（肉用牛）'!$H$10&gt;=AG80,BH79+BG80*30.4,"-")</f>
        <v>-</v>
      </c>
      <c r="BI80" s="36" t="str">
        <f t="shared" si="58"/>
        <v>-</v>
      </c>
      <c r="BJ80" s="31" t="str">
        <f t="shared" si="59"/>
        <v>-</v>
      </c>
      <c r="BK80" s="28" t="str">
        <f t="shared" si="60"/>
        <v>-</v>
      </c>
    </row>
    <row r="81" spans="33:63">
      <c r="AG81">
        <v>79</v>
      </c>
      <c r="AH81" s="44" t="str">
        <f>IF('入力シート（肉用牛）'!$H$10&gt;=AG81,'入力シート（肉用牛）'!$K$10,"-")</f>
        <v>-</v>
      </c>
      <c r="AI81" s="31" t="str">
        <f>IF('入力シート（肉用牛）'!$H$10&gt;=AG81,AI80+AH81*30.4,"-")</f>
        <v>-</v>
      </c>
      <c r="AJ81" s="36" t="str">
        <f t="shared" si="43"/>
        <v>-</v>
      </c>
      <c r="AK81" s="31" t="str">
        <f t="shared" si="44"/>
        <v>-</v>
      </c>
      <c r="AL81" s="28" t="str">
        <f t="shared" si="45"/>
        <v>-</v>
      </c>
      <c r="AM81" s="44" t="str">
        <f>IF('入力シート（肉用牛）'!$H$10&gt;=AG81,'入力シート（肉用牛）'!$K$10,"-")</f>
        <v>-</v>
      </c>
      <c r="AN81" s="31" t="str">
        <f>IF('入力シート（肉用牛）'!$H$10&gt;=AG81,AN80+AM81*30.4,"-")</f>
        <v>-</v>
      </c>
      <c r="AO81" s="36" t="str">
        <f t="shared" si="46"/>
        <v>-</v>
      </c>
      <c r="AP81" s="31" t="str">
        <f t="shared" si="47"/>
        <v>-</v>
      </c>
      <c r="AQ81" s="28" t="str">
        <f t="shared" si="48"/>
        <v>-</v>
      </c>
      <c r="AR81" s="32">
        <v>0.01</v>
      </c>
      <c r="AS81" s="31">
        <f t="shared" si="62"/>
        <v>461.35999999999865</v>
      </c>
      <c r="AT81" s="31">
        <f t="shared" si="49"/>
        <v>461.51199999999864</v>
      </c>
      <c r="AU81" s="31">
        <f t="shared" ref="AU81:AU84" si="63">(0.1119*AT81^0.75+(0.0639*AT81^0.75*AR81)/(0.78*(0.4213+0.1491*AR81)+0.006))/1.81</f>
        <v>6.2605511872459498</v>
      </c>
      <c r="AV81" s="28">
        <f t="shared" si="51"/>
        <v>216.86563546407641</v>
      </c>
      <c r="AW81" s="44" t="str">
        <f>IF('入力シート（肉用牛）'!$H$10&gt;=AG81,'入力シート（肉用牛）'!$K$10,"-")</f>
        <v>-</v>
      </c>
      <c r="AX81" s="31" t="str">
        <f>IF('入力シート（肉用牛）'!$H$10&gt;=AG81,AX80+AW81*30.4,"-")</f>
        <v>-</v>
      </c>
      <c r="AY81" s="36" t="str">
        <f t="shared" si="52"/>
        <v>-</v>
      </c>
      <c r="AZ81" s="31" t="str">
        <f t="shared" si="53"/>
        <v>-</v>
      </c>
      <c r="BA81" s="28" t="str">
        <f t="shared" si="54"/>
        <v>-</v>
      </c>
      <c r="BB81" s="44" t="str">
        <f>IF('入力シート（肉用牛）'!$H$10&gt;=AG81,'入力シート（肉用牛）'!$K$10,"-")</f>
        <v>-</v>
      </c>
      <c r="BC81" s="31" t="str">
        <f>IF('入力シート（肉用牛）'!$H$10&gt;=AG81,BC80+BB81*30.4,"-")</f>
        <v>-</v>
      </c>
      <c r="BD81" s="36" t="str">
        <f t="shared" si="55"/>
        <v>-</v>
      </c>
      <c r="BE81" s="31" t="str">
        <f t="shared" si="56"/>
        <v>-</v>
      </c>
      <c r="BF81" s="28" t="str">
        <f t="shared" si="57"/>
        <v>-</v>
      </c>
      <c r="BG81" s="44" t="str">
        <f>IF('入力シート（肉用牛）'!$H$10&gt;=AG81,'入力シート（肉用牛）'!$K$10,"-")</f>
        <v>-</v>
      </c>
      <c r="BH81" s="31" t="str">
        <f>IF('入力シート（肉用牛）'!$H$10&gt;=AG81,BH80+BG81*30.4,"-")</f>
        <v>-</v>
      </c>
      <c r="BI81" s="36" t="str">
        <f t="shared" si="58"/>
        <v>-</v>
      </c>
      <c r="BJ81" s="31" t="str">
        <f t="shared" si="59"/>
        <v>-</v>
      </c>
      <c r="BK81" s="28" t="str">
        <f t="shared" si="60"/>
        <v>-</v>
      </c>
    </row>
    <row r="82" spans="33:63">
      <c r="AG82">
        <v>80</v>
      </c>
      <c r="AH82" s="44" t="str">
        <f>IF('入力シート（肉用牛）'!$H$10&gt;=AG82,'入力シート（肉用牛）'!$K$10,"-")</f>
        <v>-</v>
      </c>
      <c r="AI82" s="31" t="str">
        <f>IF('入力シート（肉用牛）'!$H$10&gt;=AG82,AI81+AH82*30.4,"-")</f>
        <v>-</v>
      </c>
      <c r="AJ82" s="36" t="str">
        <f t="shared" si="43"/>
        <v>-</v>
      </c>
      <c r="AK82" s="31" t="str">
        <f t="shared" si="44"/>
        <v>-</v>
      </c>
      <c r="AL82" s="28" t="str">
        <f t="shared" si="45"/>
        <v>-</v>
      </c>
      <c r="AM82" s="44" t="str">
        <f>IF('入力シート（肉用牛）'!$H$10&gt;=AG82,'入力シート（肉用牛）'!$K$10,"-")</f>
        <v>-</v>
      </c>
      <c r="AN82" s="31" t="str">
        <f>IF('入力シート（肉用牛）'!$H$10&gt;=AG82,AN81+AM82*30.4,"-")</f>
        <v>-</v>
      </c>
      <c r="AO82" s="36" t="str">
        <f t="shared" si="46"/>
        <v>-</v>
      </c>
      <c r="AP82" s="31" t="str">
        <f t="shared" si="47"/>
        <v>-</v>
      </c>
      <c r="AQ82" s="28" t="str">
        <f t="shared" si="48"/>
        <v>-</v>
      </c>
      <c r="AR82" s="32">
        <v>0.01</v>
      </c>
      <c r="AS82" s="31">
        <f t="shared" si="62"/>
        <v>461.66399999999862</v>
      </c>
      <c r="AT82" s="31">
        <f t="shared" si="49"/>
        <v>461.81599999999861</v>
      </c>
      <c r="AU82" s="31">
        <f t="shared" si="63"/>
        <v>6.263643822265478</v>
      </c>
      <c r="AV82" s="28">
        <f t="shared" si="51"/>
        <v>216.96509447776501</v>
      </c>
      <c r="AW82" s="44" t="str">
        <f>IF('入力シート（肉用牛）'!$H$10&gt;=AG82,'入力シート（肉用牛）'!$K$10,"-")</f>
        <v>-</v>
      </c>
      <c r="AX82" s="31" t="str">
        <f>IF('入力シート（肉用牛）'!$H$10&gt;=AG82,AX81+AW82*30.4,"-")</f>
        <v>-</v>
      </c>
      <c r="AY82" s="36" t="str">
        <f t="shared" si="52"/>
        <v>-</v>
      </c>
      <c r="AZ82" s="31" t="str">
        <f t="shared" si="53"/>
        <v>-</v>
      </c>
      <c r="BA82" s="28" t="str">
        <f t="shared" si="54"/>
        <v>-</v>
      </c>
      <c r="BB82" s="44" t="str">
        <f>IF('入力シート（肉用牛）'!$H$10&gt;=AG82,'入力シート（肉用牛）'!$K$10,"-")</f>
        <v>-</v>
      </c>
      <c r="BC82" s="31" t="str">
        <f>IF('入力シート（肉用牛）'!$H$10&gt;=AG82,BC81+BB82*30.4,"-")</f>
        <v>-</v>
      </c>
      <c r="BD82" s="36" t="str">
        <f t="shared" si="55"/>
        <v>-</v>
      </c>
      <c r="BE82" s="31" t="str">
        <f t="shared" si="56"/>
        <v>-</v>
      </c>
      <c r="BF82" s="28" t="str">
        <f t="shared" si="57"/>
        <v>-</v>
      </c>
      <c r="BG82" s="44" t="str">
        <f>IF('入力シート（肉用牛）'!$H$10&gt;=AG82,'入力シート（肉用牛）'!$K$10,"-")</f>
        <v>-</v>
      </c>
      <c r="BH82" s="31" t="str">
        <f>IF('入力シート（肉用牛）'!$H$10&gt;=AG82,BH81+BG82*30.4,"-")</f>
        <v>-</v>
      </c>
      <c r="BI82" s="36" t="str">
        <f t="shared" si="58"/>
        <v>-</v>
      </c>
      <c r="BJ82" s="31" t="str">
        <f t="shared" si="59"/>
        <v>-</v>
      </c>
      <c r="BK82" s="28" t="str">
        <f t="shared" si="60"/>
        <v>-</v>
      </c>
    </row>
    <row r="83" spans="33:63">
      <c r="AG83">
        <v>81</v>
      </c>
      <c r="AH83" s="44" t="str">
        <f>IF('入力シート（肉用牛）'!$H$10&gt;=AG83,'入力シート（肉用牛）'!$K$10,"-")</f>
        <v>-</v>
      </c>
      <c r="AI83" s="31" t="str">
        <f>IF('入力シート（肉用牛）'!$H$10&gt;=AG83,AI82+AH83*30.4,"-")</f>
        <v>-</v>
      </c>
      <c r="AJ83" s="36" t="str">
        <f t="shared" si="43"/>
        <v>-</v>
      </c>
      <c r="AK83" s="31" t="str">
        <f t="shared" si="44"/>
        <v>-</v>
      </c>
      <c r="AL83" s="28" t="str">
        <f t="shared" si="45"/>
        <v>-</v>
      </c>
      <c r="AM83" s="44" t="str">
        <f>IF('入力シート（肉用牛）'!$H$10&gt;=AG83,'入力シート（肉用牛）'!$K$10,"-")</f>
        <v>-</v>
      </c>
      <c r="AN83" s="31" t="str">
        <f>IF('入力シート（肉用牛）'!$H$10&gt;=AG83,AN82+AM83*30.4,"-")</f>
        <v>-</v>
      </c>
      <c r="AO83" s="36" t="str">
        <f t="shared" si="46"/>
        <v>-</v>
      </c>
      <c r="AP83" s="31" t="str">
        <f t="shared" si="47"/>
        <v>-</v>
      </c>
      <c r="AQ83" s="28" t="str">
        <f t="shared" si="48"/>
        <v>-</v>
      </c>
      <c r="AR83" s="32">
        <v>0.01</v>
      </c>
      <c r="AS83" s="31">
        <f t="shared" si="62"/>
        <v>461.9679999999986</v>
      </c>
      <c r="AT83" s="31">
        <f t="shared" si="49"/>
        <v>462.11999999999858</v>
      </c>
      <c r="AU83" s="31">
        <f t="shared" si="63"/>
        <v>6.2667359483789884</v>
      </c>
      <c r="AV83" s="28">
        <f t="shared" si="51"/>
        <v>217.06452088872911</v>
      </c>
      <c r="AW83" s="44" t="str">
        <f>IF('入力シート（肉用牛）'!$H$10&gt;=AG83,'入力シート（肉用牛）'!$K$10,"-")</f>
        <v>-</v>
      </c>
      <c r="AX83" s="31" t="str">
        <f>IF('入力シート（肉用牛）'!$H$10&gt;=AG83,AX82+AW83*30.4,"-")</f>
        <v>-</v>
      </c>
      <c r="AY83" s="36" t="str">
        <f t="shared" si="52"/>
        <v>-</v>
      </c>
      <c r="AZ83" s="31" t="str">
        <f t="shared" si="53"/>
        <v>-</v>
      </c>
      <c r="BA83" s="28" t="str">
        <f t="shared" si="54"/>
        <v>-</v>
      </c>
      <c r="BB83" s="44" t="str">
        <f>IF('入力シート（肉用牛）'!$H$10&gt;=AG83,'入力シート（肉用牛）'!$K$10,"-")</f>
        <v>-</v>
      </c>
      <c r="BC83" s="31" t="str">
        <f>IF('入力シート（肉用牛）'!$H$10&gt;=AG83,BC82+BB83*30.4,"-")</f>
        <v>-</v>
      </c>
      <c r="BD83" s="36" t="str">
        <f t="shared" si="55"/>
        <v>-</v>
      </c>
      <c r="BE83" s="31" t="str">
        <f t="shared" si="56"/>
        <v>-</v>
      </c>
      <c r="BF83" s="28" t="str">
        <f t="shared" si="57"/>
        <v>-</v>
      </c>
      <c r="BG83" s="44" t="str">
        <f>IF('入力シート（肉用牛）'!$H$10&gt;=AG83,'入力シート（肉用牛）'!$K$10,"-")</f>
        <v>-</v>
      </c>
      <c r="BH83" s="31" t="str">
        <f>IF('入力シート（肉用牛）'!$H$10&gt;=AG83,BH82+BG83*30.4,"-")</f>
        <v>-</v>
      </c>
      <c r="BI83" s="36" t="str">
        <f t="shared" si="58"/>
        <v>-</v>
      </c>
      <c r="BJ83" s="31" t="str">
        <f t="shared" si="59"/>
        <v>-</v>
      </c>
      <c r="BK83" s="28" t="str">
        <f t="shared" si="60"/>
        <v>-</v>
      </c>
    </row>
    <row r="84" spans="33:63">
      <c r="AG84">
        <v>82</v>
      </c>
      <c r="AH84" s="44" t="str">
        <f>IF('入力シート（肉用牛）'!$H$10&gt;=AG84,'入力シート（肉用牛）'!$K$10,"-")</f>
        <v>-</v>
      </c>
      <c r="AI84" s="31" t="str">
        <f>IF('入力シート（肉用牛）'!$H$10&gt;=AG84,AI83+AH84*30.4,"-")</f>
        <v>-</v>
      </c>
      <c r="AJ84" s="36" t="str">
        <f t="shared" si="43"/>
        <v>-</v>
      </c>
      <c r="AK84" s="31" t="str">
        <f t="shared" si="44"/>
        <v>-</v>
      </c>
      <c r="AL84" s="28" t="str">
        <f t="shared" si="45"/>
        <v>-</v>
      </c>
      <c r="AM84" s="44" t="str">
        <f>IF('入力シート（肉用牛）'!$H$10&gt;=AG84,'入力シート（肉用牛）'!$K$10,"-")</f>
        <v>-</v>
      </c>
      <c r="AN84" s="31" t="str">
        <f>IF('入力シート（肉用牛）'!$H$10&gt;=AG84,AN83+AM84*30.4,"-")</f>
        <v>-</v>
      </c>
      <c r="AO84" s="36" t="str">
        <f t="shared" si="46"/>
        <v>-</v>
      </c>
      <c r="AP84" s="31" t="str">
        <f t="shared" si="47"/>
        <v>-</v>
      </c>
      <c r="AQ84" s="28" t="str">
        <f t="shared" si="48"/>
        <v>-</v>
      </c>
      <c r="AR84" s="32">
        <v>0.01</v>
      </c>
      <c r="AS84" s="31">
        <f t="shared" si="62"/>
        <v>462.27199999999857</v>
      </c>
      <c r="AT84" s="31">
        <f t="shared" si="49"/>
        <v>462.42399999999856</v>
      </c>
      <c r="AU84" s="31">
        <f t="shared" si="63"/>
        <v>6.2698275660049125</v>
      </c>
      <c r="AV84" s="28">
        <f t="shared" si="51"/>
        <v>217.16391471843582</v>
      </c>
      <c r="AW84" s="44" t="str">
        <f>IF('入力シート（肉用牛）'!$H$10&gt;=AG84,'入力シート（肉用牛）'!$K$10,"-")</f>
        <v>-</v>
      </c>
      <c r="AX84" s="31" t="str">
        <f>IF('入力シート（肉用牛）'!$H$10&gt;=AG84,AX83+AW84*30.4,"-")</f>
        <v>-</v>
      </c>
      <c r="AY84" s="36" t="str">
        <f t="shared" si="52"/>
        <v>-</v>
      </c>
      <c r="AZ84" s="31" t="str">
        <f t="shared" si="53"/>
        <v>-</v>
      </c>
      <c r="BA84" s="28" t="str">
        <f t="shared" si="54"/>
        <v>-</v>
      </c>
      <c r="BB84" s="44" t="str">
        <f>IF('入力シート（肉用牛）'!$H$10&gt;=AG84,'入力シート（肉用牛）'!$K$10,"-")</f>
        <v>-</v>
      </c>
      <c r="BC84" s="31" t="str">
        <f>IF('入力シート（肉用牛）'!$H$10&gt;=AG84,BC83+BB84*30.4,"-")</f>
        <v>-</v>
      </c>
      <c r="BD84" s="36" t="str">
        <f t="shared" si="55"/>
        <v>-</v>
      </c>
      <c r="BE84" s="31" t="str">
        <f t="shared" si="56"/>
        <v>-</v>
      </c>
      <c r="BF84" s="28" t="str">
        <f t="shared" si="57"/>
        <v>-</v>
      </c>
      <c r="BG84" s="44" t="str">
        <f>IF('入力シート（肉用牛）'!$H$10&gt;=AG84,'入力シート（肉用牛）'!$K$10,"-")</f>
        <v>-</v>
      </c>
      <c r="BH84" s="31" t="str">
        <f>IF('入力シート（肉用牛）'!$H$10&gt;=AG84,BH83+BG84*30.4,"-")</f>
        <v>-</v>
      </c>
      <c r="BI84" s="36" t="str">
        <f t="shared" si="58"/>
        <v>-</v>
      </c>
      <c r="BJ84" s="31" t="str">
        <f t="shared" si="59"/>
        <v>-</v>
      </c>
      <c r="BK84" s="28" t="str">
        <f t="shared" si="60"/>
        <v>-</v>
      </c>
    </row>
    <row r="85" spans="33:63">
      <c r="AG85">
        <v>83</v>
      </c>
      <c r="AH85" s="44" t="str">
        <f>IF('入力シート（肉用牛）'!$H$10&gt;=AG85,'入力シート（肉用牛）'!$K$10,"-")</f>
        <v>-</v>
      </c>
      <c r="AI85" s="31" t="str">
        <f>IF('入力シート（肉用牛）'!$H$10&gt;=AG85,AI84+AH85*30.4,"-")</f>
        <v>-</v>
      </c>
      <c r="AJ85" s="36" t="str">
        <f t="shared" si="43"/>
        <v>-</v>
      </c>
      <c r="AK85" s="31" t="str">
        <f t="shared" si="44"/>
        <v>-</v>
      </c>
      <c r="AL85" s="28" t="str">
        <f t="shared" si="45"/>
        <v>-</v>
      </c>
      <c r="AM85" s="44" t="str">
        <f>IF('入力シート（肉用牛）'!$H$10&gt;=AG85,'入力シート（肉用牛）'!$K$10,"-")</f>
        <v>-</v>
      </c>
      <c r="AN85" s="31" t="str">
        <f>IF('入力シート（肉用牛）'!$H$10&gt;=AG85,AN84+AM85*30.4,"-")</f>
        <v>-</v>
      </c>
      <c r="AO85" s="36" t="str">
        <f t="shared" si="46"/>
        <v>-</v>
      </c>
      <c r="AP85" s="31" t="str">
        <f t="shared" si="47"/>
        <v>-</v>
      </c>
      <c r="AQ85" s="28" t="str">
        <f t="shared" si="48"/>
        <v>-</v>
      </c>
      <c r="AR85" s="32">
        <v>0.01</v>
      </c>
      <c r="AS85" s="31">
        <f t="shared" si="62"/>
        <v>462.57599999999854</v>
      </c>
      <c r="AT85" s="31">
        <f t="shared" si="49"/>
        <v>462.72799999999853</v>
      </c>
      <c r="AU85" s="31">
        <f>(0.1119*AT85^0.75+(0.0639*AT85^0.75*AR85)/(0.78*(0.4213+0.1491*AR85)+0.006))/1.81+1</f>
        <v>7.2729186755610842</v>
      </c>
      <c r="AV85" s="28">
        <f t="shared" si="51"/>
        <v>248.55586007722036</v>
      </c>
      <c r="AW85" s="44" t="str">
        <f>IF('入力シート（肉用牛）'!$H$10&gt;=AG85,'入力シート（肉用牛）'!$K$10,"-")</f>
        <v>-</v>
      </c>
      <c r="AX85" s="31" t="str">
        <f>IF('入力シート（肉用牛）'!$H$10&gt;=AG85,AX84+AW85*30.4,"-")</f>
        <v>-</v>
      </c>
      <c r="AY85" s="36" t="str">
        <f t="shared" si="52"/>
        <v>-</v>
      </c>
      <c r="AZ85" s="31" t="str">
        <f t="shared" si="53"/>
        <v>-</v>
      </c>
      <c r="BA85" s="28" t="str">
        <f t="shared" si="54"/>
        <v>-</v>
      </c>
      <c r="BB85" s="44" t="str">
        <f>IF('入力シート（肉用牛）'!$H$10&gt;=AG85,'入力シート（肉用牛）'!$K$10,"-")</f>
        <v>-</v>
      </c>
      <c r="BC85" s="31" t="str">
        <f>IF('入力シート（肉用牛）'!$H$10&gt;=AG85,BC84+BB85*30.4,"-")</f>
        <v>-</v>
      </c>
      <c r="BD85" s="36" t="str">
        <f t="shared" si="55"/>
        <v>-</v>
      </c>
      <c r="BE85" s="31" t="str">
        <f t="shared" si="56"/>
        <v>-</v>
      </c>
      <c r="BF85" s="28" t="str">
        <f t="shared" si="57"/>
        <v>-</v>
      </c>
      <c r="BG85" s="44" t="str">
        <f>IF('入力シート（肉用牛）'!$H$10&gt;=AG85,'入力シート（肉用牛）'!$K$10,"-")</f>
        <v>-</v>
      </c>
      <c r="BH85" s="31" t="str">
        <f>IF('入力シート（肉用牛）'!$H$10&gt;=AG85,BH84+BG85*30.4,"-")</f>
        <v>-</v>
      </c>
      <c r="BI85" s="36" t="str">
        <f t="shared" si="58"/>
        <v>-</v>
      </c>
      <c r="BJ85" s="31" t="str">
        <f t="shared" si="59"/>
        <v>-</v>
      </c>
      <c r="BK85" s="28" t="str">
        <f t="shared" si="60"/>
        <v>-</v>
      </c>
    </row>
    <row r="86" spans="33:63">
      <c r="AG86">
        <v>84</v>
      </c>
      <c r="AH86" s="44" t="str">
        <f>IF('入力シート（肉用牛）'!$H$10&gt;=AG86,'入力シート（肉用牛）'!$K$10,"-")</f>
        <v>-</v>
      </c>
      <c r="AI86" s="31" t="str">
        <f>IF('入力シート（肉用牛）'!$H$10&gt;=AG86,AI85+AH86*30.4,"-")</f>
        <v>-</v>
      </c>
      <c r="AJ86" s="36" t="str">
        <f t="shared" si="43"/>
        <v>-</v>
      </c>
      <c r="AK86" s="31" t="str">
        <f t="shared" si="44"/>
        <v>-</v>
      </c>
      <c r="AL86" s="28" t="str">
        <f t="shared" si="45"/>
        <v>-</v>
      </c>
      <c r="AM86" s="44" t="str">
        <f>IF('入力シート（肉用牛）'!$H$10&gt;=AG86,'入力シート（肉用牛）'!$K$10,"-")</f>
        <v>-</v>
      </c>
      <c r="AN86" s="31" t="str">
        <f>IF('入力シート（肉用牛）'!$H$10&gt;=AG86,AN85+AM86*30.4,"-")</f>
        <v>-</v>
      </c>
      <c r="AO86" s="36" t="str">
        <f t="shared" si="46"/>
        <v>-</v>
      </c>
      <c r="AP86" s="31" t="str">
        <f t="shared" si="47"/>
        <v>-</v>
      </c>
      <c r="AQ86" s="28" t="str">
        <f t="shared" si="48"/>
        <v>-</v>
      </c>
      <c r="AR86" s="32">
        <v>0.01</v>
      </c>
      <c r="AS86" s="31">
        <f t="shared" si="62"/>
        <v>462.87999999999852</v>
      </c>
      <c r="AT86" s="31">
        <f t="shared" si="49"/>
        <v>463.0319999999985</v>
      </c>
      <c r="AU86" s="31">
        <f>(0.1119*AT86^0.75+(0.0639*AT86^0.75*AR86)/(0.78*(0.4213+0.1491*AR86)+0.006))/1.81+1</f>
        <v>7.2760092774646914</v>
      </c>
      <c r="AV86" s="28">
        <f t="shared" si="51"/>
        <v>248.64994096666285</v>
      </c>
      <c r="AW86" s="44" t="str">
        <f>IF('入力シート（肉用牛）'!$H$10&gt;=AG86,'入力シート（肉用牛）'!$K$10,"-")</f>
        <v>-</v>
      </c>
      <c r="AX86" s="31" t="str">
        <f>IF('入力シート（肉用牛）'!$H$10&gt;=AG86,AX85+AW86*30.4,"-")</f>
        <v>-</v>
      </c>
      <c r="AY86" s="36" t="str">
        <f t="shared" si="52"/>
        <v>-</v>
      </c>
      <c r="AZ86" s="31" t="str">
        <f t="shared" si="53"/>
        <v>-</v>
      </c>
      <c r="BA86" s="28" t="str">
        <f t="shared" si="54"/>
        <v>-</v>
      </c>
      <c r="BB86" s="44" t="str">
        <f>IF('入力シート（肉用牛）'!$H$10&gt;=AG86,'入力シート（肉用牛）'!$K$10,"-")</f>
        <v>-</v>
      </c>
      <c r="BC86" s="31" t="str">
        <f>IF('入力シート（肉用牛）'!$H$10&gt;=AG86,BC85+BB86*30.4,"-")</f>
        <v>-</v>
      </c>
      <c r="BD86" s="36" t="str">
        <f t="shared" si="55"/>
        <v>-</v>
      </c>
      <c r="BE86" s="31" t="str">
        <f t="shared" si="56"/>
        <v>-</v>
      </c>
      <c r="BF86" s="28" t="str">
        <f t="shared" si="57"/>
        <v>-</v>
      </c>
      <c r="BG86" s="44" t="str">
        <f>IF('入力シート（肉用牛）'!$H$10&gt;=AG86,'入力シート（肉用牛）'!$K$10,"-")</f>
        <v>-</v>
      </c>
      <c r="BH86" s="31" t="str">
        <f>IF('入力シート（肉用牛）'!$H$10&gt;=AG86,BH85+BG86*30.4,"-")</f>
        <v>-</v>
      </c>
      <c r="BI86" s="36" t="str">
        <f t="shared" si="58"/>
        <v>-</v>
      </c>
      <c r="BJ86" s="31" t="str">
        <f t="shared" si="59"/>
        <v>-</v>
      </c>
      <c r="BK86" s="28" t="str">
        <f t="shared" si="60"/>
        <v>-</v>
      </c>
    </row>
    <row r="87" spans="33:63">
      <c r="AG87">
        <v>85</v>
      </c>
      <c r="AH87" s="44" t="str">
        <f>IF('入力シート（肉用牛）'!$H$10&gt;=AG87,'入力シート（肉用牛）'!$K$10,"-")</f>
        <v>-</v>
      </c>
      <c r="AI87" s="31" t="str">
        <f>IF('入力シート（肉用牛）'!$H$10&gt;=AG87,AI86+AH87*30.4,"-")</f>
        <v>-</v>
      </c>
      <c r="AJ87" s="36" t="str">
        <f t="shared" si="43"/>
        <v>-</v>
      </c>
      <c r="AK87" s="31" t="str">
        <f t="shared" si="44"/>
        <v>-</v>
      </c>
      <c r="AL87" s="28" t="str">
        <f t="shared" si="45"/>
        <v>-</v>
      </c>
      <c r="AM87" s="44" t="str">
        <f>IF('入力シート（肉用牛）'!$H$10&gt;=AG87,'入力シート（肉用牛）'!$K$10,"-")</f>
        <v>-</v>
      </c>
      <c r="AN87" s="31" t="str">
        <f>IF('入力シート（肉用牛）'!$H$10&gt;=AG87,AN86+AM87*30.4,"-")</f>
        <v>-</v>
      </c>
      <c r="AO87" s="36" t="str">
        <f t="shared" si="46"/>
        <v>-</v>
      </c>
      <c r="AP87" s="31" t="str">
        <f t="shared" si="47"/>
        <v>-</v>
      </c>
      <c r="AQ87" s="28" t="str">
        <f t="shared" si="48"/>
        <v>-</v>
      </c>
      <c r="AR87" s="32">
        <v>0.01</v>
      </c>
      <c r="AS87" s="31">
        <f t="shared" si="62"/>
        <v>463.18399999999849</v>
      </c>
      <c r="AT87" s="31">
        <f t="shared" si="49"/>
        <v>463.33599999999848</v>
      </c>
      <c r="AU87" s="31">
        <f>(0.1119*AT87^0.75+(0.0639*AT87^0.75*AR87)/(0.78*(0.4213+0.1491*AR87)+0.006))/1.81+0.5</f>
        <v>6.7790993721323183</v>
      </c>
      <c r="AV87" s="28">
        <f t="shared" si="51"/>
        <v>233.31519556729745</v>
      </c>
      <c r="AW87" s="44" t="str">
        <f>IF('入力シート（肉用牛）'!$H$10&gt;=AG87,'入力シート（肉用牛）'!$K$10,"-")</f>
        <v>-</v>
      </c>
      <c r="AX87" s="31" t="str">
        <f>IF('入力シート（肉用牛）'!$H$10&gt;=AG87,AX86+AW87*30.4,"-")</f>
        <v>-</v>
      </c>
      <c r="AY87" s="36" t="str">
        <f t="shared" si="52"/>
        <v>-</v>
      </c>
      <c r="AZ87" s="31" t="str">
        <f t="shared" si="53"/>
        <v>-</v>
      </c>
      <c r="BA87" s="28" t="str">
        <f t="shared" si="54"/>
        <v>-</v>
      </c>
      <c r="BB87" s="44" t="str">
        <f>IF('入力シート（肉用牛）'!$H$10&gt;=AG87,'入力シート（肉用牛）'!$K$10,"-")</f>
        <v>-</v>
      </c>
      <c r="BC87" s="31" t="str">
        <f>IF('入力シート（肉用牛）'!$H$10&gt;=AG87,BC86+BB87*30.4,"-")</f>
        <v>-</v>
      </c>
      <c r="BD87" s="36" t="str">
        <f t="shared" si="55"/>
        <v>-</v>
      </c>
      <c r="BE87" s="31" t="str">
        <f t="shared" si="56"/>
        <v>-</v>
      </c>
      <c r="BF87" s="28" t="str">
        <f t="shared" si="57"/>
        <v>-</v>
      </c>
      <c r="BG87" s="44" t="str">
        <f>IF('入力シート（肉用牛）'!$H$10&gt;=AG87,'入力シート（肉用牛）'!$K$10,"-")</f>
        <v>-</v>
      </c>
      <c r="BH87" s="31" t="str">
        <f>IF('入力シート（肉用牛）'!$H$10&gt;=AG87,BH86+BG87*30.4,"-")</f>
        <v>-</v>
      </c>
      <c r="BI87" s="36" t="str">
        <f t="shared" si="58"/>
        <v>-</v>
      </c>
      <c r="BJ87" s="31" t="str">
        <f t="shared" si="59"/>
        <v>-</v>
      </c>
      <c r="BK87" s="28" t="str">
        <f t="shared" si="60"/>
        <v>-</v>
      </c>
    </row>
    <row r="88" spans="33:63">
      <c r="AG88">
        <v>86</v>
      </c>
      <c r="AH88" s="44" t="str">
        <f>IF('入力シート（肉用牛）'!$H$10&gt;=AG88,'入力シート（肉用牛）'!$K$10,"-")</f>
        <v>-</v>
      </c>
      <c r="AI88" s="31" t="str">
        <f>IF('入力シート（肉用牛）'!$H$10&gt;=AG88,AI87+AH88*30.4,"-")</f>
        <v>-</v>
      </c>
      <c r="AJ88" s="36" t="str">
        <f t="shared" si="43"/>
        <v>-</v>
      </c>
      <c r="AK88" s="31" t="str">
        <f t="shared" si="44"/>
        <v>-</v>
      </c>
      <c r="AL88" s="28" t="str">
        <f t="shared" si="45"/>
        <v>-</v>
      </c>
      <c r="AM88" s="44" t="str">
        <f>IF('入力シート（肉用牛）'!$H$10&gt;=AG88,'入力シート（肉用牛）'!$K$10,"-")</f>
        <v>-</v>
      </c>
      <c r="AN88" s="31" t="str">
        <f>IF('入力シート（肉用牛）'!$H$10&gt;=AG88,AN87+AM88*30.4,"-")</f>
        <v>-</v>
      </c>
      <c r="AO88" s="36" t="str">
        <f t="shared" si="46"/>
        <v>-</v>
      </c>
      <c r="AP88" s="31" t="str">
        <f t="shared" si="47"/>
        <v>-</v>
      </c>
      <c r="AQ88" s="28" t="str">
        <f t="shared" si="48"/>
        <v>-</v>
      </c>
      <c r="AR88" s="32">
        <v>0.01</v>
      </c>
      <c r="AS88" s="31">
        <f t="shared" si="62"/>
        <v>463.48799999999846</v>
      </c>
      <c r="AT88" s="31">
        <f t="shared" si="49"/>
        <v>463.63999999999845</v>
      </c>
      <c r="AU88" s="31">
        <f t="shared" ref="AU88:AU91" si="64">(0.1119*AT88^0.75+(0.0639*AT88^0.75*AR88)/(0.78*(0.4213+0.1491*AR88)+0.006))/1.81+0.5</f>
        <v>6.7821889599799459</v>
      </c>
      <c r="AV88" s="28">
        <f t="shared" si="51"/>
        <v>233.41183622596787</v>
      </c>
      <c r="AW88" s="44" t="str">
        <f>IF('入力シート（肉用牛）'!$H$10&gt;=AG88,'入力シート（肉用牛）'!$K$10,"-")</f>
        <v>-</v>
      </c>
      <c r="AX88" s="31" t="str">
        <f>IF('入力シート（肉用牛）'!$H$10&gt;=AG88,AX87+AW88*30.4,"-")</f>
        <v>-</v>
      </c>
      <c r="AY88" s="36" t="str">
        <f t="shared" si="52"/>
        <v>-</v>
      </c>
      <c r="AZ88" s="31" t="str">
        <f t="shared" si="53"/>
        <v>-</v>
      </c>
      <c r="BA88" s="28" t="str">
        <f t="shared" si="54"/>
        <v>-</v>
      </c>
      <c r="BB88" s="44" t="str">
        <f>IF('入力シート（肉用牛）'!$H$10&gt;=AG88,'入力シート（肉用牛）'!$K$10,"-")</f>
        <v>-</v>
      </c>
      <c r="BC88" s="31" t="str">
        <f>IF('入力シート（肉用牛）'!$H$10&gt;=AG88,BC87+BB88*30.4,"-")</f>
        <v>-</v>
      </c>
      <c r="BD88" s="36" t="str">
        <f t="shared" si="55"/>
        <v>-</v>
      </c>
      <c r="BE88" s="31" t="str">
        <f t="shared" si="56"/>
        <v>-</v>
      </c>
      <c r="BF88" s="28" t="str">
        <f t="shared" si="57"/>
        <v>-</v>
      </c>
      <c r="BG88" s="44" t="str">
        <f>IF('入力シート（肉用牛）'!$H$10&gt;=AG88,'入力シート（肉用牛）'!$K$10,"-")</f>
        <v>-</v>
      </c>
      <c r="BH88" s="31" t="str">
        <f>IF('入力シート（肉用牛）'!$H$10&gt;=AG88,BH87+BG88*30.4,"-")</f>
        <v>-</v>
      </c>
      <c r="BI88" s="36" t="str">
        <f t="shared" si="58"/>
        <v>-</v>
      </c>
      <c r="BJ88" s="31" t="str">
        <f t="shared" si="59"/>
        <v>-</v>
      </c>
      <c r="BK88" s="28" t="str">
        <f t="shared" si="60"/>
        <v>-</v>
      </c>
    </row>
    <row r="89" spans="33:63">
      <c r="AG89">
        <v>87</v>
      </c>
      <c r="AH89" s="44" t="str">
        <f>IF('入力シート（肉用牛）'!$H$10&gt;=AG89,'入力シート（肉用牛）'!$K$10,"-")</f>
        <v>-</v>
      </c>
      <c r="AI89" s="31" t="str">
        <f>IF('入力シート（肉用牛）'!$H$10&gt;=AG89,AI88+AH89*30.4,"-")</f>
        <v>-</v>
      </c>
      <c r="AJ89" s="36" t="str">
        <f t="shared" si="43"/>
        <v>-</v>
      </c>
      <c r="AK89" s="31" t="str">
        <f t="shared" si="44"/>
        <v>-</v>
      </c>
      <c r="AL89" s="28" t="str">
        <f t="shared" si="45"/>
        <v>-</v>
      </c>
      <c r="AM89" s="44" t="str">
        <f>IF('入力シート（肉用牛）'!$H$10&gt;=AG89,'入力シート（肉用牛）'!$K$10,"-")</f>
        <v>-</v>
      </c>
      <c r="AN89" s="31" t="str">
        <f>IF('入力シート（肉用牛）'!$H$10&gt;=AG89,AN88+AM89*30.4,"-")</f>
        <v>-</v>
      </c>
      <c r="AO89" s="36" t="str">
        <f t="shared" si="46"/>
        <v>-</v>
      </c>
      <c r="AP89" s="31" t="str">
        <f t="shared" si="47"/>
        <v>-</v>
      </c>
      <c r="AQ89" s="28" t="str">
        <f t="shared" si="48"/>
        <v>-</v>
      </c>
      <c r="AR89" s="32">
        <v>0.01</v>
      </c>
      <c r="AS89" s="31">
        <f t="shared" si="62"/>
        <v>463.79199999999844</v>
      </c>
      <c r="AT89" s="31">
        <f t="shared" si="49"/>
        <v>463.94399999999843</v>
      </c>
      <c r="AU89" s="31">
        <f t="shared" si="64"/>
        <v>6.7852780414229219</v>
      </c>
      <c r="AV89" s="28">
        <f t="shared" si="51"/>
        <v>233.50844484020683</v>
      </c>
      <c r="AW89" s="44" t="str">
        <f>IF('入力シート（肉用牛）'!$H$10&gt;=AG89,'入力シート（肉用牛）'!$K$10,"-")</f>
        <v>-</v>
      </c>
      <c r="AX89" s="31" t="str">
        <f>IF('入力シート（肉用牛）'!$H$10&gt;=AG89,AX88+AW89*30.4,"-")</f>
        <v>-</v>
      </c>
      <c r="AY89" s="36" t="str">
        <f t="shared" si="52"/>
        <v>-</v>
      </c>
      <c r="AZ89" s="31" t="str">
        <f t="shared" si="53"/>
        <v>-</v>
      </c>
      <c r="BA89" s="28" t="str">
        <f t="shared" si="54"/>
        <v>-</v>
      </c>
      <c r="BB89" s="44" t="str">
        <f>IF('入力シート（肉用牛）'!$H$10&gt;=AG89,'入力シート（肉用牛）'!$K$10,"-")</f>
        <v>-</v>
      </c>
      <c r="BC89" s="31" t="str">
        <f>IF('入力シート（肉用牛）'!$H$10&gt;=AG89,BC88+BB89*30.4,"-")</f>
        <v>-</v>
      </c>
      <c r="BD89" s="36" t="str">
        <f t="shared" si="55"/>
        <v>-</v>
      </c>
      <c r="BE89" s="31" t="str">
        <f t="shared" si="56"/>
        <v>-</v>
      </c>
      <c r="BF89" s="28" t="str">
        <f t="shared" si="57"/>
        <v>-</v>
      </c>
      <c r="BG89" s="44" t="str">
        <f>IF('入力シート（肉用牛）'!$H$10&gt;=AG89,'入力シート（肉用牛）'!$K$10,"-")</f>
        <v>-</v>
      </c>
      <c r="BH89" s="31" t="str">
        <f>IF('入力シート（肉用牛）'!$H$10&gt;=AG89,BH88+BG89*30.4,"-")</f>
        <v>-</v>
      </c>
      <c r="BI89" s="36" t="str">
        <f t="shared" si="58"/>
        <v>-</v>
      </c>
      <c r="BJ89" s="31" t="str">
        <f t="shared" si="59"/>
        <v>-</v>
      </c>
      <c r="BK89" s="28" t="str">
        <f t="shared" si="60"/>
        <v>-</v>
      </c>
    </row>
    <row r="90" spans="33:63">
      <c r="AG90">
        <v>88</v>
      </c>
      <c r="AH90" s="44" t="str">
        <f>IF('入力シート（肉用牛）'!$H$10&gt;=AG90,'入力シート（肉用牛）'!$K$10,"-")</f>
        <v>-</v>
      </c>
      <c r="AI90" s="31" t="str">
        <f>IF('入力シート（肉用牛）'!$H$10&gt;=AG90,AI89+AH90*30.4,"-")</f>
        <v>-</v>
      </c>
      <c r="AJ90" s="36" t="str">
        <f t="shared" si="43"/>
        <v>-</v>
      </c>
      <c r="AK90" s="31" t="str">
        <f t="shared" si="44"/>
        <v>-</v>
      </c>
      <c r="AL90" s="28" t="str">
        <f t="shared" si="45"/>
        <v>-</v>
      </c>
      <c r="AM90" s="44" t="str">
        <f>IF('入力シート（肉用牛）'!$H$10&gt;=AG90,'入力シート（肉用牛）'!$K$10,"-")</f>
        <v>-</v>
      </c>
      <c r="AN90" s="31" t="str">
        <f>IF('入力シート（肉用牛）'!$H$10&gt;=AG90,AN89+AM90*30.4,"-")</f>
        <v>-</v>
      </c>
      <c r="AO90" s="36" t="str">
        <f t="shared" si="46"/>
        <v>-</v>
      </c>
      <c r="AP90" s="31" t="str">
        <f t="shared" si="47"/>
        <v>-</v>
      </c>
      <c r="AQ90" s="28" t="str">
        <f t="shared" si="48"/>
        <v>-</v>
      </c>
      <c r="AR90" s="32">
        <v>0.01</v>
      </c>
      <c r="AS90" s="31">
        <f t="shared" si="62"/>
        <v>464.09599999999841</v>
      </c>
      <c r="AT90" s="31">
        <f t="shared" si="49"/>
        <v>464.2479999999984</v>
      </c>
      <c r="AU90" s="31">
        <f t="shared" si="64"/>
        <v>6.788366616875992</v>
      </c>
      <c r="AV90" s="28">
        <f t="shared" si="51"/>
        <v>233.60502143095044</v>
      </c>
      <c r="AW90" s="44" t="str">
        <f>IF('入力シート（肉用牛）'!$H$10&gt;=AG90,'入力シート（肉用牛）'!$K$10,"-")</f>
        <v>-</v>
      </c>
      <c r="AX90" s="31" t="str">
        <f>IF('入力シート（肉用牛）'!$H$10&gt;=AG90,AX89+AW90*30.4,"-")</f>
        <v>-</v>
      </c>
      <c r="AY90" s="36" t="str">
        <f t="shared" si="52"/>
        <v>-</v>
      </c>
      <c r="AZ90" s="31" t="str">
        <f t="shared" si="53"/>
        <v>-</v>
      </c>
      <c r="BA90" s="28" t="str">
        <f t="shared" si="54"/>
        <v>-</v>
      </c>
      <c r="BB90" s="44" t="str">
        <f>IF('入力シート（肉用牛）'!$H$10&gt;=AG90,'入力シート（肉用牛）'!$K$10,"-")</f>
        <v>-</v>
      </c>
      <c r="BC90" s="31" t="str">
        <f>IF('入力シート（肉用牛）'!$H$10&gt;=AG90,BC89+BB90*30.4,"-")</f>
        <v>-</v>
      </c>
      <c r="BD90" s="36" t="str">
        <f t="shared" si="55"/>
        <v>-</v>
      </c>
      <c r="BE90" s="31" t="str">
        <f t="shared" si="56"/>
        <v>-</v>
      </c>
      <c r="BF90" s="28" t="str">
        <f t="shared" si="57"/>
        <v>-</v>
      </c>
      <c r="BG90" s="44" t="str">
        <f>IF('入力シート（肉用牛）'!$H$10&gt;=AG90,'入力シート（肉用牛）'!$K$10,"-")</f>
        <v>-</v>
      </c>
      <c r="BH90" s="31" t="str">
        <f>IF('入力シート（肉用牛）'!$H$10&gt;=AG90,BH89+BG90*30.4,"-")</f>
        <v>-</v>
      </c>
      <c r="BI90" s="36" t="str">
        <f t="shared" si="58"/>
        <v>-</v>
      </c>
      <c r="BJ90" s="31" t="str">
        <f t="shared" si="59"/>
        <v>-</v>
      </c>
      <c r="BK90" s="28" t="str">
        <f t="shared" si="60"/>
        <v>-</v>
      </c>
    </row>
    <row r="91" spans="33:63">
      <c r="AG91">
        <v>89</v>
      </c>
      <c r="AH91" s="44" t="str">
        <f>IF('入力シート（肉用牛）'!$H$10&gt;=AG91,'入力シート（肉用牛）'!$K$10,"-")</f>
        <v>-</v>
      </c>
      <c r="AI91" s="31" t="str">
        <f>IF('入力シート（肉用牛）'!$H$10&gt;=AG91,AI90+AH91*30.4,"-")</f>
        <v>-</v>
      </c>
      <c r="AJ91" s="36" t="str">
        <f t="shared" si="43"/>
        <v>-</v>
      </c>
      <c r="AK91" s="31" t="str">
        <f t="shared" si="44"/>
        <v>-</v>
      </c>
      <c r="AL91" s="28" t="str">
        <f t="shared" si="45"/>
        <v>-</v>
      </c>
      <c r="AM91" s="44" t="str">
        <f>IF('入力シート（肉用牛）'!$H$10&gt;=AG91,'入力シート（肉用牛）'!$K$10,"-")</f>
        <v>-</v>
      </c>
      <c r="AN91" s="31" t="str">
        <f>IF('入力シート（肉用牛）'!$H$10&gt;=AG91,AN90+AM91*30.4,"-")</f>
        <v>-</v>
      </c>
      <c r="AO91" s="36" t="str">
        <f t="shared" si="46"/>
        <v>-</v>
      </c>
      <c r="AP91" s="31" t="str">
        <f t="shared" si="47"/>
        <v>-</v>
      </c>
      <c r="AQ91" s="28" t="str">
        <f t="shared" si="48"/>
        <v>-</v>
      </c>
      <c r="AR91" s="32">
        <v>0.01</v>
      </c>
      <c r="AS91" s="31">
        <f t="shared" si="62"/>
        <v>464.39999999999839</v>
      </c>
      <c r="AT91" s="31">
        <f t="shared" si="49"/>
        <v>464.55199999999837</v>
      </c>
      <c r="AU91" s="31">
        <f t="shared" si="64"/>
        <v>6.7914546867532977</v>
      </c>
      <c r="AV91" s="28">
        <f t="shared" si="51"/>
        <v>233.70156601910625</v>
      </c>
      <c r="AW91" s="44" t="str">
        <f>IF('入力シート（肉用牛）'!$H$10&gt;=AG91,'入力シート（肉用牛）'!$K$10,"-")</f>
        <v>-</v>
      </c>
      <c r="AX91" s="31" t="str">
        <f>IF('入力シート（肉用牛）'!$H$10&gt;=AG91,AX90+AW91*30.4,"-")</f>
        <v>-</v>
      </c>
      <c r="AY91" s="36" t="str">
        <f t="shared" si="52"/>
        <v>-</v>
      </c>
      <c r="AZ91" s="31" t="str">
        <f t="shared" si="53"/>
        <v>-</v>
      </c>
      <c r="BA91" s="28" t="str">
        <f t="shared" si="54"/>
        <v>-</v>
      </c>
      <c r="BB91" s="44" t="str">
        <f>IF('入力シート（肉用牛）'!$H$10&gt;=AG91,'入力シート（肉用牛）'!$K$10,"-")</f>
        <v>-</v>
      </c>
      <c r="BC91" s="31" t="str">
        <f>IF('入力シート（肉用牛）'!$H$10&gt;=AG91,BC90+BB91*30.4,"-")</f>
        <v>-</v>
      </c>
      <c r="BD91" s="36" t="str">
        <f t="shared" si="55"/>
        <v>-</v>
      </c>
      <c r="BE91" s="31" t="str">
        <f t="shared" si="56"/>
        <v>-</v>
      </c>
      <c r="BF91" s="28" t="str">
        <f t="shared" si="57"/>
        <v>-</v>
      </c>
      <c r="BG91" s="44" t="str">
        <f>IF('入力シート（肉用牛）'!$H$10&gt;=AG91,'入力シート（肉用牛）'!$K$10,"-")</f>
        <v>-</v>
      </c>
      <c r="BH91" s="31" t="str">
        <f>IF('入力シート（肉用牛）'!$H$10&gt;=AG91,BH90+BG91*30.4,"-")</f>
        <v>-</v>
      </c>
      <c r="BI91" s="36" t="str">
        <f t="shared" si="58"/>
        <v>-</v>
      </c>
      <c r="BJ91" s="31" t="str">
        <f t="shared" si="59"/>
        <v>-</v>
      </c>
      <c r="BK91" s="28" t="str">
        <f t="shared" si="60"/>
        <v>-</v>
      </c>
    </row>
    <row r="92" spans="33:63">
      <c r="AG92">
        <v>90</v>
      </c>
      <c r="AH92" s="44" t="str">
        <f>IF('入力シート（肉用牛）'!$H$10&gt;=AG92,'入力シート（肉用牛）'!$K$10,"-")</f>
        <v>-</v>
      </c>
      <c r="AI92" s="31" t="str">
        <f>IF('入力シート（肉用牛）'!$H$10&gt;=AG92,AI91+AH92*30.4,"-")</f>
        <v>-</v>
      </c>
      <c r="AJ92" s="36" t="str">
        <f t="shared" si="43"/>
        <v>-</v>
      </c>
      <c r="AK92" s="31" t="str">
        <f t="shared" si="44"/>
        <v>-</v>
      </c>
      <c r="AL92" s="28" t="str">
        <f t="shared" si="45"/>
        <v>-</v>
      </c>
      <c r="AM92" s="44" t="str">
        <f>IF('入力シート（肉用牛）'!$H$10&gt;=AG92,'入力シート（肉用牛）'!$K$10,"-")</f>
        <v>-</v>
      </c>
      <c r="AN92" s="31" t="str">
        <f>IF('入力シート（肉用牛）'!$H$10&gt;=AG92,AN91+AM92*30.4,"-")</f>
        <v>-</v>
      </c>
      <c r="AO92" s="36" t="str">
        <f t="shared" si="46"/>
        <v>-</v>
      </c>
      <c r="AP92" s="31" t="str">
        <f t="shared" si="47"/>
        <v>-</v>
      </c>
      <c r="AQ92" s="28" t="str">
        <f t="shared" si="48"/>
        <v>-</v>
      </c>
      <c r="AR92" s="32">
        <v>0.01</v>
      </c>
      <c r="AS92" s="31">
        <f t="shared" si="62"/>
        <v>464.70399999999836</v>
      </c>
      <c r="AT92" s="31">
        <f t="shared" si="49"/>
        <v>464.85599999999835</v>
      </c>
      <c r="AU92" s="31">
        <f>(0.1119*AT92^0.75+(0.0639*AT92^0.75*AR92)/(0.78*(0.4213+0.1491*AR92)+0.006))/1.81</f>
        <v>6.2945422514683491</v>
      </c>
      <c r="AV92" s="28">
        <f t="shared" si="51"/>
        <v>217.95789499704841</v>
      </c>
      <c r="AW92" s="44" t="str">
        <f>IF('入力シート（肉用牛）'!$H$10&gt;=AG92,'入力シート（肉用牛）'!$K$10,"-")</f>
        <v>-</v>
      </c>
      <c r="AX92" s="31" t="str">
        <f>IF('入力シート（肉用牛）'!$H$10&gt;=AG92,AX91+AW92*30.4,"-")</f>
        <v>-</v>
      </c>
      <c r="AY92" s="36" t="str">
        <f t="shared" si="52"/>
        <v>-</v>
      </c>
      <c r="AZ92" s="31" t="str">
        <f t="shared" si="53"/>
        <v>-</v>
      </c>
      <c r="BA92" s="28" t="str">
        <f t="shared" si="54"/>
        <v>-</v>
      </c>
      <c r="BB92" s="44" t="str">
        <f>IF('入力シート（肉用牛）'!$H$10&gt;=AG92,'入力シート（肉用牛）'!$K$10,"-")</f>
        <v>-</v>
      </c>
      <c r="BC92" s="31" t="str">
        <f>IF('入力シート（肉用牛）'!$H$10&gt;=AG92,BC91+BB92*30.4,"-")</f>
        <v>-</v>
      </c>
      <c r="BD92" s="36" t="str">
        <f t="shared" si="55"/>
        <v>-</v>
      </c>
      <c r="BE92" s="31" t="str">
        <f t="shared" si="56"/>
        <v>-</v>
      </c>
      <c r="BF92" s="28" t="str">
        <f t="shared" si="57"/>
        <v>-</v>
      </c>
      <c r="BG92" s="44" t="str">
        <f>IF('入力シート（肉用牛）'!$H$10&gt;=AG92,'入力シート（肉用牛）'!$K$10,"-")</f>
        <v>-</v>
      </c>
      <c r="BH92" s="31" t="str">
        <f>IF('入力シート（肉用牛）'!$H$10&gt;=AG92,BH91+BG92*30.4,"-")</f>
        <v>-</v>
      </c>
      <c r="BI92" s="36" t="str">
        <f t="shared" si="58"/>
        <v>-</v>
      </c>
      <c r="BJ92" s="31" t="str">
        <f t="shared" si="59"/>
        <v>-</v>
      </c>
      <c r="BK92" s="28" t="str">
        <f t="shared" si="60"/>
        <v>-</v>
      </c>
    </row>
    <row r="93" spans="33:63">
      <c r="AG93">
        <v>91</v>
      </c>
      <c r="AH93" s="44" t="str">
        <f>IF('入力シート（肉用牛）'!$H$10&gt;=AG93,'入力シート（肉用牛）'!$K$10,"-")</f>
        <v>-</v>
      </c>
      <c r="AI93" s="31" t="str">
        <f>IF('入力シート（肉用牛）'!$H$10&gt;=AG93,AI92+AH93*30.4,"-")</f>
        <v>-</v>
      </c>
      <c r="AJ93" s="36" t="str">
        <f t="shared" si="43"/>
        <v>-</v>
      </c>
      <c r="AK93" s="31" t="str">
        <f t="shared" si="44"/>
        <v>-</v>
      </c>
      <c r="AL93" s="28" t="str">
        <f t="shared" si="45"/>
        <v>-</v>
      </c>
      <c r="AM93" s="44" t="str">
        <f>IF('入力シート（肉用牛）'!$H$10&gt;=AG93,'入力シート（肉用牛）'!$K$10,"-")</f>
        <v>-</v>
      </c>
      <c r="AN93" s="31" t="str">
        <f>IF('入力シート（肉用牛）'!$H$10&gt;=AG93,AN92+AM93*30.4,"-")</f>
        <v>-</v>
      </c>
      <c r="AO93" s="36" t="str">
        <f t="shared" si="46"/>
        <v>-</v>
      </c>
      <c r="AP93" s="31" t="str">
        <f t="shared" si="47"/>
        <v>-</v>
      </c>
      <c r="AQ93" s="28" t="str">
        <f t="shared" si="48"/>
        <v>-</v>
      </c>
      <c r="AR93" s="32">
        <v>0.01</v>
      </c>
      <c r="AS93" s="31">
        <f t="shared" si="62"/>
        <v>465.00799999999833</v>
      </c>
      <c r="AT93" s="31">
        <f t="shared" si="49"/>
        <v>465.15999999999832</v>
      </c>
      <c r="AU93" s="31">
        <f t="shared" ref="AU93:AU96" si="65">(0.1119*AT93^0.75+(0.0639*AT93^0.75*AR93)/(0.78*(0.4213+0.1491*AR93)+0.006))/1.81</f>
        <v>6.2976293114340658</v>
      </c>
      <c r="AV93" s="28">
        <f t="shared" si="51"/>
        <v>218.05699655654371</v>
      </c>
      <c r="AW93" s="44" t="str">
        <f>IF('入力シート（肉用牛）'!$H$10&gt;=AG93,'入力シート（肉用牛）'!$K$10,"-")</f>
        <v>-</v>
      </c>
      <c r="AX93" s="31" t="str">
        <f>IF('入力シート（肉用牛）'!$H$10&gt;=AG93,AX92+AW93*30.4,"-")</f>
        <v>-</v>
      </c>
      <c r="AY93" s="36" t="str">
        <f t="shared" si="52"/>
        <v>-</v>
      </c>
      <c r="AZ93" s="31" t="str">
        <f t="shared" si="53"/>
        <v>-</v>
      </c>
      <c r="BA93" s="28" t="str">
        <f t="shared" si="54"/>
        <v>-</v>
      </c>
      <c r="BB93" s="44" t="str">
        <f>IF('入力シート（肉用牛）'!$H$10&gt;=AG93,'入力シート（肉用牛）'!$K$10,"-")</f>
        <v>-</v>
      </c>
      <c r="BC93" s="31" t="str">
        <f>IF('入力シート（肉用牛）'!$H$10&gt;=AG93,BC92+BB93*30.4,"-")</f>
        <v>-</v>
      </c>
      <c r="BD93" s="36" t="str">
        <f t="shared" si="55"/>
        <v>-</v>
      </c>
      <c r="BE93" s="31" t="str">
        <f t="shared" si="56"/>
        <v>-</v>
      </c>
      <c r="BF93" s="28" t="str">
        <f t="shared" si="57"/>
        <v>-</v>
      </c>
      <c r="BG93" s="44" t="str">
        <f>IF('入力シート（肉用牛）'!$H$10&gt;=AG93,'入力シート（肉用牛）'!$K$10,"-")</f>
        <v>-</v>
      </c>
      <c r="BH93" s="31" t="str">
        <f>IF('入力シート（肉用牛）'!$H$10&gt;=AG93,BH92+BG93*30.4,"-")</f>
        <v>-</v>
      </c>
      <c r="BI93" s="36" t="str">
        <f t="shared" si="58"/>
        <v>-</v>
      </c>
      <c r="BJ93" s="31" t="str">
        <f t="shared" si="59"/>
        <v>-</v>
      </c>
      <c r="BK93" s="28" t="str">
        <f t="shared" si="60"/>
        <v>-</v>
      </c>
    </row>
    <row r="94" spans="33:63">
      <c r="AG94">
        <v>92</v>
      </c>
      <c r="AH94" s="44" t="str">
        <f>IF('入力シート（肉用牛）'!$H$10&gt;=AG94,'入力シート（肉用牛）'!$K$10,"-")</f>
        <v>-</v>
      </c>
      <c r="AI94" s="31" t="str">
        <f>IF('入力シート（肉用牛）'!$H$10&gt;=AG94,AI93+AH94*30.4,"-")</f>
        <v>-</v>
      </c>
      <c r="AJ94" s="36" t="str">
        <f t="shared" si="43"/>
        <v>-</v>
      </c>
      <c r="AK94" s="31" t="str">
        <f t="shared" si="44"/>
        <v>-</v>
      </c>
      <c r="AL94" s="28" t="str">
        <f t="shared" si="45"/>
        <v>-</v>
      </c>
      <c r="AM94" s="44" t="str">
        <f>IF('入力シート（肉用牛）'!$H$10&gt;=AG94,'入力シート（肉用牛）'!$K$10,"-")</f>
        <v>-</v>
      </c>
      <c r="AN94" s="31" t="str">
        <f>IF('入力シート（肉用牛）'!$H$10&gt;=AG94,AN93+AM94*30.4,"-")</f>
        <v>-</v>
      </c>
      <c r="AO94" s="36" t="str">
        <f t="shared" si="46"/>
        <v>-</v>
      </c>
      <c r="AP94" s="31" t="str">
        <f t="shared" si="47"/>
        <v>-</v>
      </c>
      <c r="AQ94" s="28" t="str">
        <f t="shared" si="48"/>
        <v>-</v>
      </c>
      <c r="AR94" s="32">
        <v>0.01</v>
      </c>
      <c r="AS94" s="31">
        <f t="shared" si="62"/>
        <v>465.31199999999831</v>
      </c>
      <c r="AT94" s="31">
        <f t="shared" si="49"/>
        <v>465.46399999999829</v>
      </c>
      <c r="AU94" s="31">
        <f t="shared" si="65"/>
        <v>6.3007158670627588</v>
      </c>
      <c r="AV94" s="28">
        <f t="shared" si="51"/>
        <v>218.15606574781617</v>
      </c>
      <c r="AW94" s="44" t="str">
        <f>IF('入力シート（肉用牛）'!$H$10&gt;=AG94,'入力シート（肉用牛）'!$K$10,"-")</f>
        <v>-</v>
      </c>
      <c r="AX94" s="31" t="str">
        <f>IF('入力シート（肉用牛）'!$H$10&gt;=AG94,AX93+AW94*30.4,"-")</f>
        <v>-</v>
      </c>
      <c r="AY94" s="36" t="str">
        <f t="shared" si="52"/>
        <v>-</v>
      </c>
      <c r="AZ94" s="31" t="str">
        <f t="shared" si="53"/>
        <v>-</v>
      </c>
      <c r="BA94" s="28" t="str">
        <f t="shared" si="54"/>
        <v>-</v>
      </c>
      <c r="BB94" s="44" t="str">
        <f>IF('入力シート（肉用牛）'!$H$10&gt;=AG94,'入力シート（肉用牛）'!$K$10,"-")</f>
        <v>-</v>
      </c>
      <c r="BC94" s="31" t="str">
        <f>IF('入力シート（肉用牛）'!$H$10&gt;=AG94,BC93+BB94*30.4,"-")</f>
        <v>-</v>
      </c>
      <c r="BD94" s="36" t="str">
        <f t="shared" si="55"/>
        <v>-</v>
      </c>
      <c r="BE94" s="31" t="str">
        <f t="shared" si="56"/>
        <v>-</v>
      </c>
      <c r="BF94" s="28" t="str">
        <f t="shared" si="57"/>
        <v>-</v>
      </c>
      <c r="BG94" s="44" t="str">
        <f>IF('入力シート（肉用牛）'!$H$10&gt;=AG94,'入力シート（肉用牛）'!$K$10,"-")</f>
        <v>-</v>
      </c>
      <c r="BH94" s="31" t="str">
        <f>IF('入力シート（肉用牛）'!$H$10&gt;=AG94,BH93+BG94*30.4,"-")</f>
        <v>-</v>
      </c>
      <c r="BI94" s="36" t="str">
        <f t="shared" si="58"/>
        <v>-</v>
      </c>
      <c r="BJ94" s="31" t="str">
        <f t="shared" si="59"/>
        <v>-</v>
      </c>
      <c r="BK94" s="28" t="str">
        <f t="shared" si="60"/>
        <v>-</v>
      </c>
    </row>
    <row r="95" spans="33:63">
      <c r="AG95">
        <v>93</v>
      </c>
      <c r="AH95" s="44" t="str">
        <f>IF('入力シート（肉用牛）'!$H$10&gt;=AG95,'入力シート（肉用牛）'!$K$10,"-")</f>
        <v>-</v>
      </c>
      <c r="AI95" s="31" t="str">
        <f>IF('入力シート（肉用牛）'!$H$10&gt;=AG95,AI94+AH95*30.4,"-")</f>
        <v>-</v>
      </c>
      <c r="AJ95" s="36" t="str">
        <f t="shared" si="43"/>
        <v>-</v>
      </c>
      <c r="AK95" s="31" t="str">
        <f t="shared" si="44"/>
        <v>-</v>
      </c>
      <c r="AL95" s="28" t="str">
        <f t="shared" si="45"/>
        <v>-</v>
      </c>
      <c r="AM95" s="44" t="str">
        <f>IF('入力シート（肉用牛）'!$H$10&gt;=AG95,'入力シート（肉用牛）'!$K$10,"-")</f>
        <v>-</v>
      </c>
      <c r="AN95" s="31" t="str">
        <f>IF('入力シート（肉用牛）'!$H$10&gt;=AG95,AN94+AM95*30.4,"-")</f>
        <v>-</v>
      </c>
      <c r="AO95" s="36" t="str">
        <f t="shared" si="46"/>
        <v>-</v>
      </c>
      <c r="AP95" s="31" t="str">
        <f t="shared" si="47"/>
        <v>-</v>
      </c>
      <c r="AQ95" s="28" t="str">
        <f t="shared" si="48"/>
        <v>-</v>
      </c>
      <c r="AR95" s="32">
        <v>0.01</v>
      </c>
      <c r="AS95" s="31">
        <f t="shared" si="62"/>
        <v>465.61599999999828</v>
      </c>
      <c r="AT95" s="31">
        <f t="shared" si="49"/>
        <v>465.76799999999827</v>
      </c>
      <c r="AU95" s="31">
        <f t="shared" si="65"/>
        <v>6.3038019187661298</v>
      </c>
      <c r="AV95" s="28">
        <f t="shared" si="51"/>
        <v>218.25510259200644</v>
      </c>
      <c r="AW95" s="44" t="str">
        <f>IF('入力シート（肉用牛）'!$H$10&gt;=AG95,'入力シート（肉用牛）'!$K$10,"-")</f>
        <v>-</v>
      </c>
      <c r="AX95" s="31" t="str">
        <f>IF('入力シート（肉用牛）'!$H$10&gt;=AG95,AX94+AW95*30.4,"-")</f>
        <v>-</v>
      </c>
      <c r="AY95" s="36" t="str">
        <f t="shared" si="52"/>
        <v>-</v>
      </c>
      <c r="AZ95" s="31" t="str">
        <f t="shared" si="53"/>
        <v>-</v>
      </c>
      <c r="BA95" s="28" t="str">
        <f t="shared" si="54"/>
        <v>-</v>
      </c>
      <c r="BB95" s="44" t="str">
        <f>IF('入力シート（肉用牛）'!$H$10&gt;=AG95,'入力シート（肉用牛）'!$K$10,"-")</f>
        <v>-</v>
      </c>
      <c r="BC95" s="31" t="str">
        <f>IF('入力シート（肉用牛）'!$H$10&gt;=AG95,BC94+BB95*30.4,"-")</f>
        <v>-</v>
      </c>
      <c r="BD95" s="36" t="str">
        <f t="shared" si="55"/>
        <v>-</v>
      </c>
      <c r="BE95" s="31" t="str">
        <f t="shared" si="56"/>
        <v>-</v>
      </c>
      <c r="BF95" s="28" t="str">
        <f t="shared" si="57"/>
        <v>-</v>
      </c>
      <c r="BG95" s="44" t="str">
        <f>IF('入力シート（肉用牛）'!$H$10&gt;=AG95,'入力シート（肉用牛）'!$K$10,"-")</f>
        <v>-</v>
      </c>
      <c r="BH95" s="31" t="str">
        <f>IF('入力シート（肉用牛）'!$H$10&gt;=AG95,BH94+BG95*30.4,"-")</f>
        <v>-</v>
      </c>
      <c r="BI95" s="36" t="str">
        <f t="shared" si="58"/>
        <v>-</v>
      </c>
      <c r="BJ95" s="31" t="str">
        <f t="shared" si="59"/>
        <v>-</v>
      </c>
      <c r="BK95" s="28" t="str">
        <f t="shared" si="60"/>
        <v>-</v>
      </c>
    </row>
    <row r="96" spans="33:63">
      <c r="AG96">
        <v>94</v>
      </c>
      <c r="AH96" s="44" t="str">
        <f>IF('入力シート（肉用牛）'!$H$10&gt;=AG96,'入力シート（肉用牛）'!$K$10,"-")</f>
        <v>-</v>
      </c>
      <c r="AI96" s="31" t="str">
        <f>IF('入力シート（肉用牛）'!$H$10&gt;=AG96,AI95+AH96*30.4,"-")</f>
        <v>-</v>
      </c>
      <c r="AJ96" s="36" t="str">
        <f t="shared" si="43"/>
        <v>-</v>
      </c>
      <c r="AK96" s="31" t="str">
        <f t="shared" si="44"/>
        <v>-</v>
      </c>
      <c r="AL96" s="28" t="str">
        <f t="shared" si="45"/>
        <v>-</v>
      </c>
      <c r="AM96" s="44" t="str">
        <f>IF('入力シート（肉用牛）'!$H$10&gt;=AG96,'入力シート（肉用牛）'!$K$10,"-")</f>
        <v>-</v>
      </c>
      <c r="AN96" s="31" t="str">
        <f>IF('入力シート（肉用牛）'!$H$10&gt;=AG96,AN95+AM96*30.4,"-")</f>
        <v>-</v>
      </c>
      <c r="AO96" s="36" t="str">
        <f t="shared" si="46"/>
        <v>-</v>
      </c>
      <c r="AP96" s="31" t="str">
        <f t="shared" si="47"/>
        <v>-</v>
      </c>
      <c r="AQ96" s="28" t="str">
        <f t="shared" si="48"/>
        <v>-</v>
      </c>
      <c r="AR96" s="32">
        <v>0.01</v>
      </c>
      <c r="AS96" s="31">
        <f t="shared" si="62"/>
        <v>465.91999999999825</v>
      </c>
      <c r="AT96" s="31">
        <f t="shared" si="49"/>
        <v>466.07199999999824</v>
      </c>
      <c r="AU96" s="31">
        <f t="shared" si="65"/>
        <v>6.3068874669552706</v>
      </c>
      <c r="AV96" s="28">
        <f t="shared" si="51"/>
        <v>218.3541071102259</v>
      </c>
      <c r="AW96" s="44" t="str">
        <f>IF('入力シート（肉用牛）'!$H$10&gt;=AG96,'入力シート（肉用牛）'!$K$10,"-")</f>
        <v>-</v>
      </c>
      <c r="AX96" s="31" t="str">
        <f>IF('入力シート（肉用牛）'!$H$10&gt;=AG96,AX95+AW96*30.4,"-")</f>
        <v>-</v>
      </c>
      <c r="AY96" s="36" t="str">
        <f t="shared" si="52"/>
        <v>-</v>
      </c>
      <c r="AZ96" s="31" t="str">
        <f t="shared" si="53"/>
        <v>-</v>
      </c>
      <c r="BA96" s="28" t="str">
        <f t="shared" si="54"/>
        <v>-</v>
      </c>
      <c r="BB96" s="44" t="str">
        <f>IF('入力シート（肉用牛）'!$H$10&gt;=AG96,'入力シート（肉用牛）'!$K$10,"-")</f>
        <v>-</v>
      </c>
      <c r="BC96" s="31" t="str">
        <f>IF('入力シート（肉用牛）'!$H$10&gt;=AG96,BC95+BB96*30.4,"-")</f>
        <v>-</v>
      </c>
      <c r="BD96" s="36" t="str">
        <f t="shared" si="55"/>
        <v>-</v>
      </c>
      <c r="BE96" s="31" t="str">
        <f t="shared" si="56"/>
        <v>-</v>
      </c>
      <c r="BF96" s="28" t="str">
        <f t="shared" si="57"/>
        <v>-</v>
      </c>
      <c r="BG96" s="44" t="str">
        <f>IF('入力シート（肉用牛）'!$H$10&gt;=AG96,'入力シート（肉用牛）'!$K$10,"-")</f>
        <v>-</v>
      </c>
      <c r="BH96" s="31" t="str">
        <f>IF('入力シート（肉用牛）'!$H$10&gt;=AG96,BH95+BG96*30.4,"-")</f>
        <v>-</v>
      </c>
      <c r="BI96" s="36" t="str">
        <f t="shared" si="58"/>
        <v>-</v>
      </c>
      <c r="BJ96" s="31" t="str">
        <f t="shared" si="59"/>
        <v>-</v>
      </c>
      <c r="BK96" s="28" t="str">
        <f t="shared" si="60"/>
        <v>-</v>
      </c>
    </row>
    <row r="97" spans="33:63">
      <c r="AG97">
        <v>95</v>
      </c>
      <c r="AH97" s="44" t="str">
        <f>IF('入力シート（肉用牛）'!$H$10&gt;=AG97,'入力シート（肉用牛）'!$K$10,"-")</f>
        <v>-</v>
      </c>
      <c r="AI97" s="31" t="str">
        <f>IF('入力シート（肉用牛）'!$H$10&gt;=AG97,AI96+AH97*30.4,"-")</f>
        <v>-</v>
      </c>
      <c r="AJ97" s="36" t="str">
        <f t="shared" si="43"/>
        <v>-</v>
      </c>
      <c r="AK97" s="31" t="str">
        <f t="shared" si="44"/>
        <v>-</v>
      </c>
      <c r="AL97" s="28" t="str">
        <f t="shared" si="45"/>
        <v>-</v>
      </c>
      <c r="AM97" s="44" t="str">
        <f>IF('入力シート（肉用牛）'!$H$10&gt;=AG97,'入力シート（肉用牛）'!$K$10,"-")</f>
        <v>-</v>
      </c>
      <c r="AN97" s="31" t="str">
        <f>IF('入力シート（肉用牛）'!$H$10&gt;=AG97,AN96+AM97*30.4,"-")</f>
        <v>-</v>
      </c>
      <c r="AO97" s="36" t="str">
        <f t="shared" si="46"/>
        <v>-</v>
      </c>
      <c r="AP97" s="31" t="str">
        <f t="shared" si="47"/>
        <v>-</v>
      </c>
      <c r="AQ97" s="28" t="str">
        <f t="shared" si="48"/>
        <v>-</v>
      </c>
      <c r="AR97" s="32">
        <v>0.01</v>
      </c>
      <c r="AS97" s="31">
        <f t="shared" si="62"/>
        <v>466.22399999999823</v>
      </c>
      <c r="AT97" s="31">
        <f t="shared" si="49"/>
        <v>466.37599999999821</v>
      </c>
      <c r="AU97" s="31">
        <f>(0.1119*AT97^0.75+(0.0639*AT97^0.75*AR97)/(0.78*(0.4213+0.1491*AR97)+0.006))/1.81+1</f>
        <v>7.309972512040682</v>
      </c>
      <c r="AV97" s="28">
        <f t="shared" si="51"/>
        <v>249.68274599811187</v>
      </c>
      <c r="AW97" s="44" t="str">
        <f>IF('入力シート（肉用牛）'!$H$10&gt;=AG97,'入力シート（肉用牛）'!$K$10,"-")</f>
        <v>-</v>
      </c>
      <c r="AX97" s="31" t="str">
        <f>IF('入力シート（肉用牛）'!$H$10&gt;=AG97,AX96+AW97*30.4,"-")</f>
        <v>-</v>
      </c>
      <c r="AY97" s="36" t="str">
        <f t="shared" si="52"/>
        <v>-</v>
      </c>
      <c r="AZ97" s="31" t="str">
        <f t="shared" si="53"/>
        <v>-</v>
      </c>
      <c r="BA97" s="28" t="str">
        <f t="shared" si="54"/>
        <v>-</v>
      </c>
      <c r="BB97" s="44" t="str">
        <f>IF('入力シート（肉用牛）'!$H$10&gt;=AG97,'入力シート（肉用牛）'!$K$10,"-")</f>
        <v>-</v>
      </c>
      <c r="BC97" s="31" t="str">
        <f>IF('入力シート（肉用牛）'!$H$10&gt;=AG97,BC96+BB97*30.4,"-")</f>
        <v>-</v>
      </c>
      <c r="BD97" s="36" t="str">
        <f t="shared" si="55"/>
        <v>-</v>
      </c>
      <c r="BE97" s="31" t="str">
        <f t="shared" si="56"/>
        <v>-</v>
      </c>
      <c r="BF97" s="28" t="str">
        <f t="shared" si="57"/>
        <v>-</v>
      </c>
      <c r="BG97" s="44" t="str">
        <f>IF('入力シート（肉用牛）'!$H$10&gt;=AG97,'入力シート（肉用牛）'!$K$10,"-")</f>
        <v>-</v>
      </c>
      <c r="BH97" s="31" t="str">
        <f>IF('入力シート（肉用牛）'!$H$10&gt;=AG97,BH96+BG97*30.4,"-")</f>
        <v>-</v>
      </c>
      <c r="BI97" s="36" t="str">
        <f t="shared" si="58"/>
        <v>-</v>
      </c>
      <c r="BJ97" s="31" t="str">
        <f t="shared" si="59"/>
        <v>-</v>
      </c>
      <c r="BK97" s="28" t="str">
        <f t="shared" si="60"/>
        <v>-</v>
      </c>
    </row>
    <row r="98" spans="33:63">
      <c r="AG98">
        <v>96</v>
      </c>
      <c r="AH98" s="44" t="str">
        <f>IF('入力シート（肉用牛）'!$H$10&gt;=AG98,'入力シート（肉用牛）'!$K$10,"-")</f>
        <v>-</v>
      </c>
      <c r="AI98" s="31" t="str">
        <f>IF('入力シート（肉用牛）'!$H$10&gt;=AG98,AI97+AH98*30.4,"-")</f>
        <v>-</v>
      </c>
      <c r="AJ98" s="36" t="str">
        <f t="shared" si="43"/>
        <v>-</v>
      </c>
      <c r="AK98" s="31" t="str">
        <f t="shared" si="44"/>
        <v>-</v>
      </c>
      <c r="AL98" s="28" t="str">
        <f t="shared" si="45"/>
        <v>-</v>
      </c>
      <c r="AM98" s="44" t="str">
        <f>IF('入力シート（肉用牛）'!$H$10&gt;=AG98,'入力シート（肉用牛）'!$K$10,"-")</f>
        <v>-</v>
      </c>
      <c r="AN98" s="31" t="str">
        <f>IF('入力シート（肉用牛）'!$H$10&gt;=AG98,AN97+AM98*30.4,"-")</f>
        <v>-</v>
      </c>
      <c r="AO98" s="36" t="str">
        <f t="shared" si="46"/>
        <v>-</v>
      </c>
      <c r="AP98" s="31" t="str">
        <f t="shared" si="47"/>
        <v>-</v>
      </c>
      <c r="AQ98" s="28" t="str">
        <f t="shared" si="48"/>
        <v>-</v>
      </c>
      <c r="AR98" s="32">
        <v>0.01</v>
      </c>
      <c r="AS98" s="31">
        <f t="shared" si="62"/>
        <v>466.5279999999982</v>
      </c>
      <c r="AT98" s="31">
        <f t="shared" si="49"/>
        <v>466.67999999999819</v>
      </c>
      <c r="AU98" s="31">
        <f>(0.1119*AT98^0.75+(0.0639*AT98^0.75*AR98)/(0.78*(0.4213+0.1491*AR98)+0.006))/1.81+1</f>
        <v>7.3130570544322522</v>
      </c>
      <c r="AV98" s="28">
        <f t="shared" si="51"/>
        <v>249.77644837462663</v>
      </c>
      <c r="AW98" s="44" t="str">
        <f>IF('入力シート（肉用牛）'!$H$10&gt;=AG98,'入力シート（肉用牛）'!$K$10,"-")</f>
        <v>-</v>
      </c>
      <c r="AX98" s="31" t="str">
        <f>IF('入力シート（肉用牛）'!$H$10&gt;=AG98,AX97+AW98*30.4,"-")</f>
        <v>-</v>
      </c>
      <c r="AY98" s="36" t="str">
        <f t="shared" si="52"/>
        <v>-</v>
      </c>
      <c r="AZ98" s="31" t="str">
        <f t="shared" si="53"/>
        <v>-</v>
      </c>
      <c r="BA98" s="28" t="str">
        <f t="shared" si="54"/>
        <v>-</v>
      </c>
      <c r="BB98" s="44" t="str">
        <f>IF('入力シート（肉用牛）'!$H$10&gt;=AG98,'入力シート（肉用牛）'!$K$10,"-")</f>
        <v>-</v>
      </c>
      <c r="BC98" s="31" t="str">
        <f>IF('入力シート（肉用牛）'!$H$10&gt;=AG98,BC97+BB98*30.4,"-")</f>
        <v>-</v>
      </c>
      <c r="BD98" s="36" t="str">
        <f t="shared" si="55"/>
        <v>-</v>
      </c>
      <c r="BE98" s="31" t="str">
        <f t="shared" si="56"/>
        <v>-</v>
      </c>
      <c r="BF98" s="28" t="str">
        <f t="shared" si="57"/>
        <v>-</v>
      </c>
      <c r="BG98" s="44" t="str">
        <f>IF('入力シート（肉用牛）'!$H$10&gt;=AG98,'入力シート（肉用牛）'!$K$10,"-")</f>
        <v>-</v>
      </c>
      <c r="BH98" s="31" t="str">
        <f>IF('入力シート（肉用牛）'!$H$10&gt;=AG98,BH97+BG98*30.4,"-")</f>
        <v>-</v>
      </c>
      <c r="BI98" s="36" t="str">
        <f t="shared" si="58"/>
        <v>-</v>
      </c>
      <c r="BJ98" s="31" t="str">
        <f t="shared" si="59"/>
        <v>-</v>
      </c>
      <c r="BK98" s="28" t="str">
        <f t="shared" si="60"/>
        <v>-</v>
      </c>
    </row>
    <row r="99" spans="33:63">
      <c r="AG99">
        <v>97</v>
      </c>
      <c r="AH99" s="44" t="str">
        <f>IF('入力シート（肉用牛）'!$H$10&gt;=AG99,'入力シート（肉用牛）'!$K$10,"-")</f>
        <v>-</v>
      </c>
      <c r="AI99" s="31" t="str">
        <f>IF('入力シート（肉用牛）'!$H$10&gt;=AG99,AI98+AH99*30.4,"-")</f>
        <v>-</v>
      </c>
      <c r="AJ99" s="36" t="str">
        <f t="shared" si="43"/>
        <v>-</v>
      </c>
      <c r="AK99" s="31" t="str">
        <f t="shared" si="44"/>
        <v>-</v>
      </c>
      <c r="AL99" s="28" t="str">
        <f t="shared" si="45"/>
        <v>-</v>
      </c>
      <c r="AM99" s="44" t="str">
        <f>IF('入力シート（肉用牛）'!$H$10&gt;=AG99,'入力シート（肉用牛）'!$K$10,"-")</f>
        <v>-</v>
      </c>
      <c r="AN99" s="31" t="str">
        <f>IF('入力シート（肉用牛）'!$H$10&gt;=AG99,AN98+AM99*30.4,"-")</f>
        <v>-</v>
      </c>
      <c r="AO99" s="36" t="str">
        <f t="shared" si="46"/>
        <v>-</v>
      </c>
      <c r="AP99" s="31" t="str">
        <f t="shared" si="47"/>
        <v>-</v>
      </c>
      <c r="AQ99" s="28" t="str">
        <f t="shared" si="48"/>
        <v>-</v>
      </c>
      <c r="AR99" s="32">
        <v>0.01</v>
      </c>
      <c r="AS99" s="31">
        <f t="shared" si="62"/>
        <v>466.83199999999817</v>
      </c>
      <c r="AT99" s="31">
        <f t="shared" si="49"/>
        <v>466.98399999999816</v>
      </c>
      <c r="AU99" s="31">
        <f>(0.1119*AT99^0.75+(0.0639*AT99^0.75*AR99)/(0.78*(0.4213+0.1491*AR99)+0.006))/1.81+0.5</f>
        <v>6.816141094539276</v>
      </c>
      <c r="AV99" s="28">
        <f t="shared" si="51"/>
        <v>234.47277313047286</v>
      </c>
      <c r="AW99" s="44" t="str">
        <f>IF('入力シート（肉用牛）'!$H$10&gt;=AG99,'入力シート（肉用牛）'!$K$10,"-")</f>
        <v>-</v>
      </c>
      <c r="AX99" s="31" t="str">
        <f>IF('入力シート（肉用牛）'!$H$10&gt;=AG99,AX98+AW99*30.4,"-")</f>
        <v>-</v>
      </c>
      <c r="AY99" s="36" t="str">
        <f t="shared" si="52"/>
        <v>-</v>
      </c>
      <c r="AZ99" s="31" t="str">
        <f t="shared" si="53"/>
        <v>-</v>
      </c>
      <c r="BA99" s="28" t="str">
        <f t="shared" si="54"/>
        <v>-</v>
      </c>
      <c r="BB99" s="44" t="str">
        <f>IF('入力シート（肉用牛）'!$H$10&gt;=AG99,'入力シート（肉用牛）'!$K$10,"-")</f>
        <v>-</v>
      </c>
      <c r="BC99" s="31" t="str">
        <f>IF('入力シート（肉用牛）'!$H$10&gt;=AG99,BC98+BB99*30.4,"-")</f>
        <v>-</v>
      </c>
      <c r="BD99" s="36" t="str">
        <f t="shared" si="55"/>
        <v>-</v>
      </c>
      <c r="BE99" s="31" t="str">
        <f t="shared" si="56"/>
        <v>-</v>
      </c>
      <c r="BF99" s="28" t="str">
        <f t="shared" si="57"/>
        <v>-</v>
      </c>
      <c r="BG99" s="44" t="str">
        <f>IF('入力シート（肉用牛）'!$H$10&gt;=AG99,'入力シート（肉用牛）'!$K$10,"-")</f>
        <v>-</v>
      </c>
      <c r="BH99" s="31" t="str">
        <f>IF('入力シート（肉用牛）'!$H$10&gt;=AG99,BH98+BG99*30.4,"-")</f>
        <v>-</v>
      </c>
      <c r="BI99" s="36" t="str">
        <f t="shared" si="58"/>
        <v>-</v>
      </c>
      <c r="BJ99" s="31" t="str">
        <f t="shared" si="59"/>
        <v>-</v>
      </c>
      <c r="BK99" s="28" t="str">
        <f t="shared" si="60"/>
        <v>-</v>
      </c>
    </row>
    <row r="100" spans="33:63">
      <c r="AG100">
        <v>98</v>
      </c>
      <c r="AH100" s="44" t="str">
        <f>IF('入力シート（肉用牛）'!$H$10&gt;=AG100,'入力シート（肉用牛）'!$K$10,"-")</f>
        <v>-</v>
      </c>
      <c r="AI100" s="31" t="str">
        <f>IF('入力シート（肉用牛）'!$H$10&gt;=AG100,AI99+AH100*30.4,"-")</f>
        <v>-</v>
      </c>
      <c r="AJ100" s="36" t="str">
        <f t="shared" si="43"/>
        <v>-</v>
      </c>
      <c r="AK100" s="31" t="str">
        <f t="shared" si="44"/>
        <v>-</v>
      </c>
      <c r="AL100" s="28" t="str">
        <f t="shared" si="45"/>
        <v>-</v>
      </c>
      <c r="AM100" s="44" t="str">
        <f>IF('入力シート（肉用牛）'!$H$10&gt;=AG100,'入力シート（肉用牛）'!$K$10,"-")</f>
        <v>-</v>
      </c>
      <c r="AN100" s="31" t="str">
        <f>IF('入力シート（肉用牛）'!$H$10&gt;=AG100,AN99+AM100*30.4,"-")</f>
        <v>-</v>
      </c>
      <c r="AO100" s="36" t="str">
        <f t="shared" si="46"/>
        <v>-</v>
      </c>
      <c r="AP100" s="31" t="str">
        <f t="shared" si="47"/>
        <v>-</v>
      </c>
      <c r="AQ100" s="28" t="str">
        <f t="shared" si="48"/>
        <v>-</v>
      </c>
      <c r="AR100" s="32">
        <v>0.01</v>
      </c>
      <c r="AS100" s="31">
        <f t="shared" si="62"/>
        <v>467.13599999999815</v>
      </c>
      <c r="AT100" s="31">
        <f t="shared" si="49"/>
        <v>467.28799999999814</v>
      </c>
      <c r="AU100" s="31">
        <f t="shared" ref="AU100:AU103" si="66">(0.1119*AT100^0.75+(0.0639*AT100^0.75*AR100)/(0.78*(0.4213+0.1491*AR100)+0.006))/1.81+0.5</f>
        <v>6.8192246327704398</v>
      </c>
      <c r="AV100" s="28">
        <f t="shared" si="51"/>
        <v>234.56903063138191</v>
      </c>
      <c r="AW100" s="44" t="str">
        <f>IF('入力シート（肉用牛）'!$H$10&gt;=AG100,'入力シート（肉用牛）'!$K$10,"-")</f>
        <v>-</v>
      </c>
      <c r="AX100" s="31" t="str">
        <f>IF('入力シート（肉用牛）'!$H$10&gt;=AG100,AX99+AW100*30.4,"-")</f>
        <v>-</v>
      </c>
      <c r="AY100" s="36" t="str">
        <f t="shared" si="52"/>
        <v>-</v>
      </c>
      <c r="AZ100" s="31" t="str">
        <f t="shared" si="53"/>
        <v>-</v>
      </c>
      <c r="BA100" s="28" t="str">
        <f t="shared" si="54"/>
        <v>-</v>
      </c>
      <c r="BB100" s="44" t="str">
        <f>IF('入力シート（肉用牛）'!$H$10&gt;=AG100,'入力シート（肉用牛）'!$K$10,"-")</f>
        <v>-</v>
      </c>
      <c r="BC100" s="31" t="str">
        <f>IF('入力シート（肉用牛）'!$H$10&gt;=AG100,BC99+BB100*30.4,"-")</f>
        <v>-</v>
      </c>
      <c r="BD100" s="36" t="str">
        <f t="shared" si="55"/>
        <v>-</v>
      </c>
      <c r="BE100" s="31" t="str">
        <f t="shared" si="56"/>
        <v>-</v>
      </c>
      <c r="BF100" s="28" t="str">
        <f t="shared" si="57"/>
        <v>-</v>
      </c>
      <c r="BG100" s="44" t="str">
        <f>IF('入力シート（肉用牛）'!$H$10&gt;=AG100,'入力シート（肉用牛）'!$K$10,"-")</f>
        <v>-</v>
      </c>
      <c r="BH100" s="31" t="str">
        <f>IF('入力シート（肉用牛）'!$H$10&gt;=AG100,BH99+BG100*30.4,"-")</f>
        <v>-</v>
      </c>
      <c r="BI100" s="36" t="str">
        <f t="shared" si="58"/>
        <v>-</v>
      </c>
      <c r="BJ100" s="31" t="str">
        <f t="shared" si="59"/>
        <v>-</v>
      </c>
      <c r="BK100" s="28" t="str">
        <f t="shared" si="60"/>
        <v>-</v>
      </c>
    </row>
    <row r="101" spans="33:63">
      <c r="AG101">
        <v>99</v>
      </c>
      <c r="AH101" s="44" t="str">
        <f>IF('入力シート（肉用牛）'!$H$10&gt;=AG101,'入力シート（肉用牛）'!$K$10,"-")</f>
        <v>-</v>
      </c>
      <c r="AI101" s="31" t="str">
        <f>IF('入力シート（肉用牛）'!$H$10&gt;=AG101,AI100+AH101*30.4,"-")</f>
        <v>-</v>
      </c>
      <c r="AJ101" s="36" t="str">
        <f t="shared" si="43"/>
        <v>-</v>
      </c>
      <c r="AK101" s="31" t="str">
        <f t="shared" si="44"/>
        <v>-</v>
      </c>
      <c r="AL101" s="28" t="str">
        <f t="shared" si="45"/>
        <v>-</v>
      </c>
      <c r="AM101" s="44" t="str">
        <f>IF('入力シート（肉用牛）'!$H$10&gt;=AG101,'入力シート（肉用牛）'!$K$10,"-")</f>
        <v>-</v>
      </c>
      <c r="AN101" s="31" t="str">
        <f>IF('入力シート（肉用牛）'!$H$10&gt;=AG101,AN100+AM101*30.4,"-")</f>
        <v>-</v>
      </c>
      <c r="AO101" s="36" t="str">
        <f t="shared" si="46"/>
        <v>-</v>
      </c>
      <c r="AP101" s="31" t="str">
        <f t="shared" si="47"/>
        <v>-</v>
      </c>
      <c r="AQ101" s="28" t="str">
        <f t="shared" si="48"/>
        <v>-</v>
      </c>
      <c r="AR101" s="32">
        <v>0.01</v>
      </c>
      <c r="AS101" s="31">
        <f t="shared" si="62"/>
        <v>467.43999999999812</v>
      </c>
      <c r="AT101" s="31">
        <f t="shared" si="49"/>
        <v>467.59199999999811</v>
      </c>
      <c r="AU101" s="31">
        <f t="shared" si="66"/>
        <v>6.8223076695338438</v>
      </c>
      <c r="AV101" s="28">
        <f t="shared" si="51"/>
        <v>234.66525633718629</v>
      </c>
      <c r="AW101" s="44" t="str">
        <f>IF('入力シート（肉用牛）'!$H$10&gt;=AG101,'入力シート（肉用牛）'!$K$10,"-")</f>
        <v>-</v>
      </c>
      <c r="AX101" s="31" t="str">
        <f>IF('入力シート（肉用牛）'!$H$10&gt;=AG101,AX100+AW101*30.4,"-")</f>
        <v>-</v>
      </c>
      <c r="AY101" s="36" t="str">
        <f t="shared" si="52"/>
        <v>-</v>
      </c>
      <c r="AZ101" s="31" t="str">
        <f t="shared" si="53"/>
        <v>-</v>
      </c>
      <c r="BA101" s="28" t="str">
        <f t="shared" si="54"/>
        <v>-</v>
      </c>
      <c r="BB101" s="44" t="str">
        <f>IF('入力シート（肉用牛）'!$H$10&gt;=AG101,'入力シート（肉用牛）'!$K$10,"-")</f>
        <v>-</v>
      </c>
      <c r="BC101" s="31" t="str">
        <f>IF('入力シート（肉用牛）'!$H$10&gt;=AG101,BC100+BB101*30.4,"-")</f>
        <v>-</v>
      </c>
      <c r="BD101" s="36" t="str">
        <f t="shared" si="55"/>
        <v>-</v>
      </c>
      <c r="BE101" s="31" t="str">
        <f t="shared" si="56"/>
        <v>-</v>
      </c>
      <c r="BF101" s="28" t="str">
        <f t="shared" si="57"/>
        <v>-</v>
      </c>
      <c r="BG101" s="44" t="str">
        <f>IF('入力シート（肉用牛）'!$H$10&gt;=AG101,'入力シート（肉用牛）'!$K$10,"-")</f>
        <v>-</v>
      </c>
      <c r="BH101" s="31" t="str">
        <f>IF('入力シート（肉用牛）'!$H$10&gt;=AG101,BH100+BG101*30.4,"-")</f>
        <v>-</v>
      </c>
      <c r="BI101" s="36" t="str">
        <f t="shared" si="58"/>
        <v>-</v>
      </c>
      <c r="BJ101" s="31" t="str">
        <f t="shared" si="59"/>
        <v>-</v>
      </c>
      <c r="BK101" s="28" t="str">
        <f t="shared" si="60"/>
        <v>-</v>
      </c>
    </row>
    <row r="102" spans="33:63">
      <c r="AG102">
        <v>100</v>
      </c>
      <c r="AH102" s="44" t="str">
        <f>IF('入力シート（肉用牛）'!$H$10&gt;=AG102,'入力シート（肉用牛）'!$K$10,"-")</f>
        <v>-</v>
      </c>
      <c r="AI102" s="31" t="str">
        <f>IF('入力シート（肉用牛）'!$H$10&gt;=AG102,AI101+AH102*30.4,"-")</f>
        <v>-</v>
      </c>
      <c r="AJ102" s="36" t="str">
        <f t="shared" si="43"/>
        <v>-</v>
      </c>
      <c r="AK102" s="31" t="str">
        <f t="shared" si="44"/>
        <v>-</v>
      </c>
      <c r="AL102" s="28" t="str">
        <f t="shared" si="45"/>
        <v>-</v>
      </c>
      <c r="AM102" s="44" t="str">
        <f>IF('入力シート（肉用牛）'!$H$10&gt;=AG102,'入力シート（肉用牛）'!$K$10,"-")</f>
        <v>-</v>
      </c>
      <c r="AN102" s="31" t="str">
        <f>IF('入力シート（肉用牛）'!$H$10&gt;=AG102,AN101+AM102*30.4,"-")</f>
        <v>-</v>
      </c>
      <c r="AO102" s="36" t="str">
        <f t="shared" si="46"/>
        <v>-</v>
      </c>
      <c r="AP102" s="31" t="str">
        <f t="shared" si="47"/>
        <v>-</v>
      </c>
      <c r="AQ102" s="28" t="str">
        <f t="shared" si="48"/>
        <v>-</v>
      </c>
      <c r="AR102" s="32">
        <v>0.01</v>
      </c>
      <c r="AS102" s="31">
        <f t="shared" si="62"/>
        <v>467.7439999999981</v>
      </c>
      <c r="AT102" s="31">
        <f t="shared" si="49"/>
        <v>467.89599999999808</v>
      </c>
      <c r="AU102" s="31">
        <f t="shared" si="66"/>
        <v>6.8253902052369808</v>
      </c>
      <c r="AV102" s="28">
        <f t="shared" si="51"/>
        <v>234.76145026847666</v>
      </c>
      <c r="AW102" s="44" t="str">
        <f>IF('入力シート（肉用牛）'!$H$10&gt;=AG102,'入力シート（肉用牛）'!$K$10,"-")</f>
        <v>-</v>
      </c>
      <c r="AX102" s="31" t="str">
        <f>IF('入力シート（肉用牛）'!$H$10&gt;=AG102,AX101+AW102*30.4,"-")</f>
        <v>-</v>
      </c>
      <c r="AY102" s="36" t="str">
        <f t="shared" si="52"/>
        <v>-</v>
      </c>
      <c r="AZ102" s="31" t="str">
        <f t="shared" si="53"/>
        <v>-</v>
      </c>
      <c r="BA102" s="28" t="str">
        <f t="shared" si="54"/>
        <v>-</v>
      </c>
      <c r="BB102" s="44" t="str">
        <f>IF('入力シート（肉用牛）'!$H$10&gt;=AG102,'入力シート（肉用牛）'!$K$10,"-")</f>
        <v>-</v>
      </c>
      <c r="BC102" s="31" t="str">
        <f>IF('入力シート（肉用牛）'!$H$10&gt;=AG102,BC101+BB102*30.4,"-")</f>
        <v>-</v>
      </c>
      <c r="BD102" s="36" t="str">
        <f t="shared" si="55"/>
        <v>-</v>
      </c>
      <c r="BE102" s="31" t="str">
        <f t="shared" si="56"/>
        <v>-</v>
      </c>
      <c r="BF102" s="28" t="str">
        <f t="shared" si="57"/>
        <v>-</v>
      </c>
      <c r="BG102" s="44" t="str">
        <f>IF('入力シート（肉用牛）'!$H$10&gt;=AG102,'入力シート（肉用牛）'!$K$10,"-")</f>
        <v>-</v>
      </c>
      <c r="BH102" s="31" t="str">
        <f>IF('入力シート（肉用牛）'!$H$10&gt;=AG102,BH101+BG102*30.4,"-")</f>
        <v>-</v>
      </c>
      <c r="BI102" s="36" t="str">
        <f t="shared" si="58"/>
        <v>-</v>
      </c>
      <c r="BJ102" s="31" t="str">
        <f t="shared" si="59"/>
        <v>-</v>
      </c>
      <c r="BK102" s="28" t="str">
        <f t="shared" si="60"/>
        <v>-</v>
      </c>
    </row>
    <row r="103" spans="33:63">
      <c r="AG103">
        <v>101</v>
      </c>
      <c r="AH103" s="44" t="str">
        <f>IF('入力シート（肉用牛）'!$H$10&gt;=AG103,'入力シート（肉用牛）'!$K$10,"-")</f>
        <v>-</v>
      </c>
      <c r="AI103" s="31" t="str">
        <f>IF('入力シート（肉用牛）'!$H$10&gt;=AG103,AI102+AH103*30.4,"-")</f>
        <v>-</v>
      </c>
      <c r="AJ103" s="36" t="str">
        <f t="shared" si="43"/>
        <v>-</v>
      </c>
      <c r="AK103" s="31" t="str">
        <f t="shared" si="44"/>
        <v>-</v>
      </c>
      <c r="AL103" s="28" t="str">
        <f t="shared" si="45"/>
        <v>-</v>
      </c>
      <c r="AM103" s="44" t="str">
        <f>IF('入力シート（肉用牛）'!$H$10&gt;=AG103,'入力シート（肉用牛）'!$K$10,"-")</f>
        <v>-</v>
      </c>
      <c r="AN103" s="31" t="str">
        <f>IF('入力シート（肉用牛）'!$H$10&gt;=AG103,AN102+AM103*30.4,"-")</f>
        <v>-</v>
      </c>
      <c r="AO103" s="36" t="str">
        <f t="shared" si="46"/>
        <v>-</v>
      </c>
      <c r="AP103" s="31" t="str">
        <f t="shared" si="47"/>
        <v>-</v>
      </c>
      <c r="AQ103" s="28" t="str">
        <f t="shared" si="48"/>
        <v>-</v>
      </c>
      <c r="AR103" s="32">
        <v>0.01</v>
      </c>
      <c r="AS103" s="31">
        <f t="shared" si="62"/>
        <v>468.04799999999807</v>
      </c>
      <c r="AT103" s="31">
        <f t="shared" si="49"/>
        <v>468.19999999999806</v>
      </c>
      <c r="AU103" s="31">
        <f t="shared" si="66"/>
        <v>6.8284722402867546</v>
      </c>
      <c r="AV103" s="28">
        <f t="shared" si="51"/>
        <v>234.85761244581562</v>
      </c>
      <c r="AW103" s="44" t="str">
        <f>IF('入力シート（肉用牛）'!$H$10&gt;=AG103,'入力シート（肉用牛）'!$K$10,"-")</f>
        <v>-</v>
      </c>
      <c r="AX103" s="31" t="str">
        <f>IF('入力シート（肉用牛）'!$H$10&gt;=AG103,AX102+AW103*30.4,"-")</f>
        <v>-</v>
      </c>
      <c r="AY103" s="36" t="str">
        <f t="shared" si="52"/>
        <v>-</v>
      </c>
      <c r="AZ103" s="31" t="str">
        <f t="shared" si="53"/>
        <v>-</v>
      </c>
      <c r="BA103" s="28" t="str">
        <f t="shared" si="54"/>
        <v>-</v>
      </c>
      <c r="BB103" s="44" t="str">
        <f>IF('入力シート（肉用牛）'!$H$10&gt;=AG103,'入力シート（肉用牛）'!$K$10,"-")</f>
        <v>-</v>
      </c>
      <c r="BC103" s="31" t="str">
        <f>IF('入力シート（肉用牛）'!$H$10&gt;=AG103,BC102+BB103*30.4,"-")</f>
        <v>-</v>
      </c>
      <c r="BD103" s="36" t="str">
        <f t="shared" si="55"/>
        <v>-</v>
      </c>
      <c r="BE103" s="31" t="str">
        <f t="shared" si="56"/>
        <v>-</v>
      </c>
      <c r="BF103" s="28" t="str">
        <f t="shared" si="57"/>
        <v>-</v>
      </c>
      <c r="BG103" s="44" t="str">
        <f>IF('入力シート（肉用牛）'!$H$10&gt;=AG103,'入力シート（肉用牛）'!$K$10,"-")</f>
        <v>-</v>
      </c>
      <c r="BH103" s="31" t="str">
        <f>IF('入力シート（肉用牛）'!$H$10&gt;=AG103,BH102+BG103*30.4,"-")</f>
        <v>-</v>
      </c>
      <c r="BI103" s="36" t="str">
        <f t="shared" si="58"/>
        <v>-</v>
      </c>
      <c r="BJ103" s="31" t="str">
        <f t="shared" si="59"/>
        <v>-</v>
      </c>
      <c r="BK103" s="28" t="str">
        <f t="shared" si="60"/>
        <v>-</v>
      </c>
    </row>
    <row r="104" spans="33:63">
      <c r="AG104">
        <v>102</v>
      </c>
      <c r="AH104" s="44" t="str">
        <f>IF('入力シート（肉用牛）'!$H$10&gt;=AG104,'入力シート（肉用牛）'!$K$10,"-")</f>
        <v>-</v>
      </c>
      <c r="AI104" s="31" t="str">
        <f>IF('入力シート（肉用牛）'!$H$10&gt;=AG104,AI103+AH104*30.4,"-")</f>
        <v>-</v>
      </c>
      <c r="AJ104" s="36" t="str">
        <f t="shared" si="43"/>
        <v>-</v>
      </c>
      <c r="AK104" s="31" t="str">
        <f t="shared" si="44"/>
        <v>-</v>
      </c>
      <c r="AL104" s="28" t="str">
        <f t="shared" si="45"/>
        <v>-</v>
      </c>
      <c r="AM104" s="44" t="str">
        <f>IF('入力シート（肉用牛）'!$H$10&gt;=AG104,'入力シート（肉用牛）'!$K$10,"-")</f>
        <v>-</v>
      </c>
      <c r="AN104" s="31" t="str">
        <f>IF('入力シート（肉用牛）'!$H$10&gt;=AG104,AN103+AM104*30.4,"-")</f>
        <v>-</v>
      </c>
      <c r="AO104" s="36" t="str">
        <f t="shared" si="46"/>
        <v>-</v>
      </c>
      <c r="AP104" s="31" t="str">
        <f t="shared" si="47"/>
        <v>-</v>
      </c>
      <c r="AQ104" s="28" t="str">
        <f t="shared" si="48"/>
        <v>-</v>
      </c>
      <c r="AR104" s="32">
        <v>0.01</v>
      </c>
      <c r="AS104" s="31">
        <f t="shared" si="62"/>
        <v>468.35199999999804</v>
      </c>
      <c r="AT104" s="31">
        <f t="shared" si="49"/>
        <v>468.50399999999803</v>
      </c>
      <c r="AU104" s="31">
        <f>(0.1119*AT104^0.75+(0.0639*AT104^0.75*AR104)/(0.78*(0.4213+0.1491*AR104)+0.006))/1.81</f>
        <v>6.3315537750894704</v>
      </c>
      <c r="AV104" s="28">
        <f t="shared" si="51"/>
        <v>219.14498204478829</v>
      </c>
      <c r="AW104" s="44" t="str">
        <f>IF('入力シート（肉用牛）'!$H$10&gt;=AG104,'入力シート（肉用牛）'!$K$10,"-")</f>
        <v>-</v>
      </c>
      <c r="AX104" s="31" t="str">
        <f>IF('入力シート（肉用牛）'!$H$10&gt;=AG104,AX103+AW104*30.4,"-")</f>
        <v>-</v>
      </c>
      <c r="AY104" s="36" t="str">
        <f t="shared" si="52"/>
        <v>-</v>
      </c>
      <c r="AZ104" s="31" t="str">
        <f t="shared" si="53"/>
        <v>-</v>
      </c>
      <c r="BA104" s="28" t="str">
        <f t="shared" si="54"/>
        <v>-</v>
      </c>
      <c r="BB104" s="44" t="str">
        <f>IF('入力シート（肉用牛）'!$H$10&gt;=AG104,'入力シート（肉用牛）'!$K$10,"-")</f>
        <v>-</v>
      </c>
      <c r="BC104" s="31" t="str">
        <f>IF('入力シート（肉用牛）'!$H$10&gt;=AG104,BC103+BB104*30.4,"-")</f>
        <v>-</v>
      </c>
      <c r="BD104" s="36" t="str">
        <f t="shared" si="55"/>
        <v>-</v>
      </c>
      <c r="BE104" s="31" t="str">
        <f t="shared" si="56"/>
        <v>-</v>
      </c>
      <c r="BF104" s="28" t="str">
        <f t="shared" si="57"/>
        <v>-</v>
      </c>
      <c r="BG104" s="44" t="str">
        <f>IF('入力シート（肉用牛）'!$H$10&gt;=AG104,'入力シート（肉用牛）'!$K$10,"-")</f>
        <v>-</v>
      </c>
      <c r="BH104" s="31" t="str">
        <f>IF('入力シート（肉用牛）'!$H$10&gt;=AG104,BH103+BG104*30.4,"-")</f>
        <v>-</v>
      </c>
      <c r="BI104" s="36" t="str">
        <f t="shared" si="58"/>
        <v>-</v>
      </c>
      <c r="BJ104" s="31" t="str">
        <f t="shared" si="59"/>
        <v>-</v>
      </c>
      <c r="BK104" s="28" t="str">
        <f t="shared" si="60"/>
        <v>-</v>
      </c>
    </row>
    <row r="105" spans="33:63">
      <c r="AG105">
        <v>103</v>
      </c>
      <c r="AH105" s="44" t="str">
        <f>IF('入力シート（肉用牛）'!$H$10&gt;=AG105,'入力シート（肉用牛）'!$K$10,"-")</f>
        <v>-</v>
      </c>
      <c r="AI105" s="31" t="str">
        <f>IF('入力シート（肉用牛）'!$H$10&gt;=AG105,AI104+AH105*30.4,"-")</f>
        <v>-</v>
      </c>
      <c r="AJ105" s="36" t="str">
        <f t="shared" si="43"/>
        <v>-</v>
      </c>
      <c r="AK105" s="31" t="str">
        <f t="shared" si="44"/>
        <v>-</v>
      </c>
      <c r="AL105" s="28" t="str">
        <f t="shared" si="45"/>
        <v>-</v>
      </c>
      <c r="AM105" s="44" t="str">
        <f>IF('入力シート（肉用牛）'!$H$10&gt;=AG105,'入力シート（肉用牛）'!$K$10,"-")</f>
        <v>-</v>
      </c>
      <c r="AN105" s="31" t="str">
        <f>IF('入力シート（肉用牛）'!$H$10&gt;=AG105,AN104+AM105*30.4,"-")</f>
        <v>-</v>
      </c>
      <c r="AO105" s="36" t="str">
        <f t="shared" si="46"/>
        <v>-</v>
      </c>
      <c r="AP105" s="31" t="str">
        <f t="shared" si="47"/>
        <v>-</v>
      </c>
      <c r="AQ105" s="28" t="str">
        <f t="shared" si="48"/>
        <v>-</v>
      </c>
      <c r="AR105" s="32">
        <v>0.01</v>
      </c>
      <c r="AS105" s="31">
        <f t="shared" si="62"/>
        <v>468.65599999999802</v>
      </c>
      <c r="AT105" s="31">
        <f t="shared" si="49"/>
        <v>468.807999999998</v>
      </c>
      <c r="AU105" s="31">
        <f t="shared" ref="AU105:AU108" si="67">(0.1119*AT105^0.75+(0.0639*AT105^0.75*AR105)/(0.78*(0.4213+0.1491*AR105)+0.006))/1.81</f>
        <v>6.3346348100508436</v>
      </c>
      <c r="AV105" s="28">
        <f t="shared" si="51"/>
        <v>219.24369657448077</v>
      </c>
      <c r="AW105" s="44" t="str">
        <f>IF('入力シート（肉用牛）'!$H$10&gt;=AG105,'入力シート（肉用牛）'!$K$10,"-")</f>
        <v>-</v>
      </c>
      <c r="AX105" s="31" t="str">
        <f>IF('入力シート（肉用牛）'!$H$10&gt;=AG105,AX104+AW105*30.4,"-")</f>
        <v>-</v>
      </c>
      <c r="AY105" s="36" t="str">
        <f t="shared" si="52"/>
        <v>-</v>
      </c>
      <c r="AZ105" s="31" t="str">
        <f t="shared" si="53"/>
        <v>-</v>
      </c>
      <c r="BA105" s="28" t="str">
        <f t="shared" si="54"/>
        <v>-</v>
      </c>
      <c r="BB105" s="44" t="str">
        <f>IF('入力シート（肉用牛）'!$H$10&gt;=AG105,'入力シート（肉用牛）'!$K$10,"-")</f>
        <v>-</v>
      </c>
      <c r="BC105" s="31" t="str">
        <f>IF('入力シート（肉用牛）'!$H$10&gt;=AG105,BC104+BB105*30.4,"-")</f>
        <v>-</v>
      </c>
      <c r="BD105" s="36" t="str">
        <f t="shared" si="55"/>
        <v>-</v>
      </c>
      <c r="BE105" s="31" t="str">
        <f t="shared" si="56"/>
        <v>-</v>
      </c>
      <c r="BF105" s="28" t="str">
        <f t="shared" si="57"/>
        <v>-</v>
      </c>
      <c r="BG105" s="44" t="str">
        <f>IF('入力シート（肉用牛）'!$H$10&gt;=AG105,'入力シート（肉用牛）'!$K$10,"-")</f>
        <v>-</v>
      </c>
      <c r="BH105" s="31" t="str">
        <f>IF('入力シート（肉用牛）'!$H$10&gt;=AG105,BH104+BG105*30.4,"-")</f>
        <v>-</v>
      </c>
      <c r="BI105" s="36" t="str">
        <f t="shared" si="58"/>
        <v>-</v>
      </c>
      <c r="BJ105" s="31" t="str">
        <f t="shared" si="59"/>
        <v>-</v>
      </c>
      <c r="BK105" s="28" t="str">
        <f t="shared" si="60"/>
        <v>-</v>
      </c>
    </row>
    <row r="106" spans="33:63">
      <c r="AG106">
        <v>104</v>
      </c>
      <c r="AH106" s="44" t="str">
        <f>IF('入力シート（肉用牛）'!$H$10&gt;=AG106,'入力シート（肉用牛）'!$K$10,"-")</f>
        <v>-</v>
      </c>
      <c r="AI106" s="31" t="str">
        <f>IF('入力シート（肉用牛）'!$H$10&gt;=AG106,AI105+AH106*30.4,"-")</f>
        <v>-</v>
      </c>
      <c r="AJ106" s="36" t="str">
        <f t="shared" si="43"/>
        <v>-</v>
      </c>
      <c r="AK106" s="31" t="str">
        <f t="shared" si="44"/>
        <v>-</v>
      </c>
      <c r="AL106" s="28" t="str">
        <f t="shared" si="45"/>
        <v>-</v>
      </c>
      <c r="AM106" s="44" t="str">
        <f>IF('入力シート（肉用牛）'!$H$10&gt;=AG106,'入力シート（肉用牛）'!$K$10,"-")</f>
        <v>-</v>
      </c>
      <c r="AN106" s="31" t="str">
        <f>IF('入力シート（肉用牛）'!$H$10&gt;=AG106,AN105+AM106*30.4,"-")</f>
        <v>-</v>
      </c>
      <c r="AO106" s="36" t="str">
        <f t="shared" si="46"/>
        <v>-</v>
      </c>
      <c r="AP106" s="31" t="str">
        <f t="shared" si="47"/>
        <v>-</v>
      </c>
      <c r="AQ106" s="28" t="str">
        <f t="shared" si="48"/>
        <v>-</v>
      </c>
      <c r="AR106" s="32">
        <v>0.01</v>
      </c>
      <c r="AS106" s="31">
        <f t="shared" si="62"/>
        <v>468.95999999999799</v>
      </c>
      <c r="AT106" s="31">
        <f t="shared" si="49"/>
        <v>469.11199999999798</v>
      </c>
      <c r="AU106" s="31">
        <f t="shared" si="67"/>
        <v>6.3377153455759903</v>
      </c>
      <c r="AV106" s="28">
        <f t="shared" si="51"/>
        <v>219.34237898771795</v>
      </c>
      <c r="AW106" s="44" t="str">
        <f>IF('入力シート（肉用牛）'!$H$10&gt;=AG106,'入力シート（肉用牛）'!$K$10,"-")</f>
        <v>-</v>
      </c>
      <c r="AX106" s="31" t="str">
        <f>IF('入力シート（肉用牛）'!$H$10&gt;=AG106,AX105+AW106*30.4,"-")</f>
        <v>-</v>
      </c>
      <c r="AY106" s="36" t="str">
        <f t="shared" si="52"/>
        <v>-</v>
      </c>
      <c r="AZ106" s="31" t="str">
        <f t="shared" si="53"/>
        <v>-</v>
      </c>
      <c r="BA106" s="28" t="str">
        <f t="shared" si="54"/>
        <v>-</v>
      </c>
      <c r="BB106" s="44" t="str">
        <f>IF('入力シート（肉用牛）'!$H$10&gt;=AG106,'入力シート（肉用牛）'!$K$10,"-")</f>
        <v>-</v>
      </c>
      <c r="BC106" s="31" t="str">
        <f>IF('入力シート（肉用牛）'!$H$10&gt;=AG106,BC105+BB106*30.4,"-")</f>
        <v>-</v>
      </c>
      <c r="BD106" s="36" t="str">
        <f t="shared" si="55"/>
        <v>-</v>
      </c>
      <c r="BE106" s="31" t="str">
        <f t="shared" si="56"/>
        <v>-</v>
      </c>
      <c r="BF106" s="28" t="str">
        <f t="shared" si="57"/>
        <v>-</v>
      </c>
      <c r="BG106" s="44" t="str">
        <f>IF('入力シート（肉用牛）'!$H$10&gt;=AG106,'入力シート（肉用牛）'!$K$10,"-")</f>
        <v>-</v>
      </c>
      <c r="BH106" s="31" t="str">
        <f>IF('入力シート（肉用牛）'!$H$10&gt;=AG106,BH105+BG106*30.4,"-")</f>
        <v>-</v>
      </c>
      <c r="BI106" s="36" t="str">
        <f t="shared" si="58"/>
        <v>-</v>
      </c>
      <c r="BJ106" s="31" t="str">
        <f t="shared" si="59"/>
        <v>-</v>
      </c>
      <c r="BK106" s="28" t="str">
        <f t="shared" si="60"/>
        <v>-</v>
      </c>
    </row>
    <row r="107" spans="33:63">
      <c r="AG107">
        <v>105</v>
      </c>
      <c r="AH107" s="44" t="str">
        <f>IF('入力シート（肉用牛）'!$H$10&gt;=AG107,'入力シート（肉用牛）'!$K$10,"-")</f>
        <v>-</v>
      </c>
      <c r="AI107" s="31" t="str">
        <f>IF('入力シート（肉用牛）'!$H$10&gt;=AG107,AI106+AH107*30.4,"-")</f>
        <v>-</v>
      </c>
      <c r="AJ107" s="36" t="str">
        <f t="shared" si="43"/>
        <v>-</v>
      </c>
      <c r="AK107" s="31" t="str">
        <f t="shared" si="44"/>
        <v>-</v>
      </c>
      <c r="AL107" s="28" t="str">
        <f t="shared" si="45"/>
        <v>-</v>
      </c>
      <c r="AM107" s="44" t="str">
        <f>IF('入力シート（肉用牛）'!$H$10&gt;=AG107,'入力シート（肉用牛）'!$K$10,"-")</f>
        <v>-</v>
      </c>
      <c r="AN107" s="31" t="str">
        <f>IF('入力シート（肉用牛）'!$H$10&gt;=AG107,AN106+AM107*30.4,"-")</f>
        <v>-</v>
      </c>
      <c r="AO107" s="36" t="str">
        <f t="shared" si="46"/>
        <v>-</v>
      </c>
      <c r="AP107" s="31" t="str">
        <f t="shared" si="47"/>
        <v>-</v>
      </c>
      <c r="AQ107" s="28" t="str">
        <f t="shared" si="48"/>
        <v>-</v>
      </c>
      <c r="AR107" s="32">
        <v>0.01</v>
      </c>
      <c r="AS107" s="31">
        <f t="shared" si="62"/>
        <v>469.26399999999796</v>
      </c>
      <c r="AT107" s="31">
        <f t="shared" si="49"/>
        <v>469.41599999999795</v>
      </c>
      <c r="AU107" s="31">
        <f t="shared" si="67"/>
        <v>6.3407953820694525</v>
      </c>
      <c r="AV107" s="28">
        <f t="shared" si="51"/>
        <v>219.44102930529306</v>
      </c>
      <c r="AW107" s="44" t="str">
        <f>IF('入力シート（肉用牛）'!$H$10&gt;=AG107,'入力シート（肉用牛）'!$K$10,"-")</f>
        <v>-</v>
      </c>
      <c r="AX107" s="31" t="str">
        <f>IF('入力シート（肉用牛）'!$H$10&gt;=AG107,AX106+AW107*30.4,"-")</f>
        <v>-</v>
      </c>
      <c r="AY107" s="36" t="str">
        <f t="shared" si="52"/>
        <v>-</v>
      </c>
      <c r="AZ107" s="31" t="str">
        <f t="shared" si="53"/>
        <v>-</v>
      </c>
      <c r="BA107" s="28" t="str">
        <f t="shared" si="54"/>
        <v>-</v>
      </c>
      <c r="BB107" s="44" t="str">
        <f>IF('入力シート（肉用牛）'!$H$10&gt;=AG107,'入力シート（肉用牛）'!$K$10,"-")</f>
        <v>-</v>
      </c>
      <c r="BC107" s="31" t="str">
        <f>IF('入力シート（肉用牛）'!$H$10&gt;=AG107,BC106+BB107*30.4,"-")</f>
        <v>-</v>
      </c>
      <c r="BD107" s="36" t="str">
        <f t="shared" si="55"/>
        <v>-</v>
      </c>
      <c r="BE107" s="31" t="str">
        <f t="shared" si="56"/>
        <v>-</v>
      </c>
      <c r="BF107" s="28" t="str">
        <f t="shared" si="57"/>
        <v>-</v>
      </c>
      <c r="BG107" s="44" t="str">
        <f>IF('入力シート（肉用牛）'!$H$10&gt;=AG107,'入力シート（肉用牛）'!$K$10,"-")</f>
        <v>-</v>
      </c>
      <c r="BH107" s="31" t="str">
        <f>IF('入力シート（肉用牛）'!$H$10&gt;=AG107,BH106+BG107*30.4,"-")</f>
        <v>-</v>
      </c>
      <c r="BI107" s="36" t="str">
        <f t="shared" si="58"/>
        <v>-</v>
      </c>
      <c r="BJ107" s="31" t="str">
        <f t="shared" si="59"/>
        <v>-</v>
      </c>
      <c r="BK107" s="28" t="str">
        <f t="shared" si="60"/>
        <v>-</v>
      </c>
    </row>
    <row r="108" spans="33:63">
      <c r="AG108">
        <v>106</v>
      </c>
      <c r="AH108" s="44" t="str">
        <f>IF('入力シート（肉用牛）'!$H$10&gt;=AG108,'入力シート（肉用牛）'!$K$10,"-")</f>
        <v>-</v>
      </c>
      <c r="AI108" s="31" t="str">
        <f>IF('入力シート（肉用牛）'!$H$10&gt;=AG108,AI107+AH108*30.4,"-")</f>
        <v>-</v>
      </c>
      <c r="AJ108" s="36" t="str">
        <f t="shared" si="43"/>
        <v>-</v>
      </c>
      <c r="AK108" s="31" t="str">
        <f t="shared" si="44"/>
        <v>-</v>
      </c>
      <c r="AL108" s="28" t="str">
        <f t="shared" si="45"/>
        <v>-</v>
      </c>
      <c r="AM108" s="44" t="str">
        <f>IF('入力シート（肉用牛）'!$H$10&gt;=AG108,'入力シート（肉用牛）'!$K$10,"-")</f>
        <v>-</v>
      </c>
      <c r="AN108" s="31" t="str">
        <f>IF('入力シート（肉用牛）'!$H$10&gt;=AG108,AN107+AM108*30.4,"-")</f>
        <v>-</v>
      </c>
      <c r="AO108" s="36" t="str">
        <f t="shared" si="46"/>
        <v>-</v>
      </c>
      <c r="AP108" s="31" t="str">
        <f t="shared" si="47"/>
        <v>-</v>
      </c>
      <c r="AQ108" s="28" t="str">
        <f t="shared" si="48"/>
        <v>-</v>
      </c>
      <c r="AR108" s="32">
        <v>0.01</v>
      </c>
      <c r="AS108" s="31">
        <f t="shared" si="62"/>
        <v>469.56799999999794</v>
      </c>
      <c r="AT108" s="31">
        <f t="shared" si="49"/>
        <v>469.71999999999792</v>
      </c>
      <c r="AU108" s="31">
        <f t="shared" si="67"/>
        <v>6.3438749199351614</v>
      </c>
      <c r="AV108" s="28">
        <f t="shared" si="51"/>
        <v>219.53964754797016</v>
      </c>
      <c r="AW108" s="44" t="str">
        <f>IF('入力シート（肉用牛）'!$H$10&gt;=AG108,'入力シート（肉用牛）'!$K$10,"-")</f>
        <v>-</v>
      </c>
      <c r="AX108" s="31" t="str">
        <f>IF('入力シート（肉用牛）'!$H$10&gt;=AG108,AX107+AW108*30.4,"-")</f>
        <v>-</v>
      </c>
      <c r="AY108" s="36" t="str">
        <f t="shared" si="52"/>
        <v>-</v>
      </c>
      <c r="AZ108" s="31" t="str">
        <f t="shared" si="53"/>
        <v>-</v>
      </c>
      <c r="BA108" s="28" t="str">
        <f t="shared" si="54"/>
        <v>-</v>
      </c>
      <c r="BB108" s="44" t="str">
        <f>IF('入力シート（肉用牛）'!$H$10&gt;=AG108,'入力シート（肉用牛）'!$K$10,"-")</f>
        <v>-</v>
      </c>
      <c r="BC108" s="31" t="str">
        <f>IF('入力シート（肉用牛）'!$H$10&gt;=AG108,BC107+BB108*30.4,"-")</f>
        <v>-</v>
      </c>
      <c r="BD108" s="36" t="str">
        <f t="shared" si="55"/>
        <v>-</v>
      </c>
      <c r="BE108" s="31" t="str">
        <f t="shared" si="56"/>
        <v>-</v>
      </c>
      <c r="BF108" s="28" t="str">
        <f t="shared" si="57"/>
        <v>-</v>
      </c>
      <c r="BG108" s="44" t="str">
        <f>IF('入力シート（肉用牛）'!$H$10&gt;=AG108,'入力シート（肉用牛）'!$K$10,"-")</f>
        <v>-</v>
      </c>
      <c r="BH108" s="31" t="str">
        <f>IF('入力シート（肉用牛）'!$H$10&gt;=AG108,BH107+BG108*30.4,"-")</f>
        <v>-</v>
      </c>
      <c r="BI108" s="36" t="str">
        <f t="shared" si="58"/>
        <v>-</v>
      </c>
      <c r="BJ108" s="31" t="str">
        <f t="shared" si="59"/>
        <v>-</v>
      </c>
      <c r="BK108" s="28" t="str">
        <f t="shared" si="60"/>
        <v>-</v>
      </c>
    </row>
    <row r="109" spans="33:63">
      <c r="AG109">
        <v>107</v>
      </c>
      <c r="AH109" s="44" t="str">
        <f>IF('入力シート（肉用牛）'!$H$10&gt;=AG109,'入力シート（肉用牛）'!$K$10,"-")</f>
        <v>-</v>
      </c>
      <c r="AI109" s="31" t="str">
        <f>IF('入力シート（肉用牛）'!$H$10&gt;=AG109,AI108+AH109*30.4,"-")</f>
        <v>-</v>
      </c>
      <c r="AJ109" s="36" t="str">
        <f t="shared" si="43"/>
        <v>-</v>
      </c>
      <c r="AK109" s="31" t="str">
        <f t="shared" si="44"/>
        <v>-</v>
      </c>
      <c r="AL109" s="28" t="str">
        <f t="shared" si="45"/>
        <v>-</v>
      </c>
      <c r="AM109" s="44" t="str">
        <f>IF('入力シート（肉用牛）'!$H$10&gt;=AG109,'入力シート（肉用牛）'!$K$10,"-")</f>
        <v>-</v>
      </c>
      <c r="AN109" s="31" t="str">
        <f>IF('入力シート（肉用牛）'!$H$10&gt;=AG109,AN108+AM109*30.4,"-")</f>
        <v>-</v>
      </c>
      <c r="AO109" s="36" t="str">
        <f t="shared" si="46"/>
        <v>-</v>
      </c>
      <c r="AP109" s="31" t="str">
        <f t="shared" si="47"/>
        <v>-</v>
      </c>
      <c r="AQ109" s="28" t="str">
        <f t="shared" si="48"/>
        <v>-</v>
      </c>
      <c r="AR109" s="32">
        <v>0.01</v>
      </c>
      <c r="AS109" s="31">
        <f t="shared" si="62"/>
        <v>469.87199999999791</v>
      </c>
      <c r="AT109" s="31">
        <f t="shared" si="49"/>
        <v>470.0239999999979</v>
      </c>
      <c r="AU109" s="31">
        <f>(0.1119*AT109^0.75+(0.0639*AT109^0.75*AR109)/(0.78*(0.4213+0.1491*AR109)+0.006))/1.81+1</f>
        <v>7.3469539595764717</v>
      </c>
      <c r="AV109" s="28">
        <f t="shared" si="51"/>
        <v>250.80510591312412</v>
      </c>
      <c r="AW109" s="44" t="str">
        <f>IF('入力シート（肉用牛）'!$H$10&gt;=AG109,'入力シート（肉用牛）'!$K$10,"-")</f>
        <v>-</v>
      </c>
      <c r="AX109" s="31" t="str">
        <f>IF('入力シート（肉用牛）'!$H$10&gt;=AG109,AX108+AW109*30.4,"-")</f>
        <v>-</v>
      </c>
      <c r="AY109" s="36" t="str">
        <f t="shared" si="52"/>
        <v>-</v>
      </c>
      <c r="AZ109" s="31" t="str">
        <f t="shared" si="53"/>
        <v>-</v>
      </c>
      <c r="BA109" s="28" t="str">
        <f t="shared" si="54"/>
        <v>-</v>
      </c>
      <c r="BB109" s="44" t="str">
        <f>IF('入力シート（肉用牛）'!$H$10&gt;=AG109,'入力シート（肉用牛）'!$K$10,"-")</f>
        <v>-</v>
      </c>
      <c r="BC109" s="31" t="str">
        <f>IF('入力シート（肉用牛）'!$H$10&gt;=AG109,BC108+BB109*30.4,"-")</f>
        <v>-</v>
      </c>
      <c r="BD109" s="36" t="str">
        <f t="shared" si="55"/>
        <v>-</v>
      </c>
      <c r="BE109" s="31" t="str">
        <f t="shared" si="56"/>
        <v>-</v>
      </c>
      <c r="BF109" s="28" t="str">
        <f t="shared" si="57"/>
        <v>-</v>
      </c>
      <c r="BG109" s="44" t="str">
        <f>IF('入力シート（肉用牛）'!$H$10&gt;=AG109,'入力シート（肉用牛）'!$K$10,"-")</f>
        <v>-</v>
      </c>
      <c r="BH109" s="31" t="str">
        <f>IF('入力シート（肉用牛）'!$H$10&gt;=AG109,BH108+BG109*30.4,"-")</f>
        <v>-</v>
      </c>
      <c r="BI109" s="36" t="str">
        <f t="shared" si="58"/>
        <v>-</v>
      </c>
      <c r="BJ109" s="31" t="str">
        <f t="shared" si="59"/>
        <v>-</v>
      </c>
      <c r="BK109" s="28" t="str">
        <f t="shared" si="60"/>
        <v>-</v>
      </c>
    </row>
    <row r="110" spans="33:63">
      <c r="AG110">
        <v>108</v>
      </c>
      <c r="AH110" s="44" t="str">
        <f>IF('入力シート（肉用牛）'!$H$10&gt;=AG110,'入力シート（肉用牛）'!$K$10,"-")</f>
        <v>-</v>
      </c>
      <c r="AI110" s="31" t="str">
        <f>IF('入力シート（肉用牛）'!$H$10&gt;=AG110,AI109+AH110*30.4,"-")</f>
        <v>-</v>
      </c>
      <c r="AJ110" s="36" t="str">
        <f t="shared" si="43"/>
        <v>-</v>
      </c>
      <c r="AK110" s="31" t="str">
        <f t="shared" si="44"/>
        <v>-</v>
      </c>
      <c r="AL110" s="28" t="str">
        <f t="shared" si="45"/>
        <v>-</v>
      </c>
      <c r="AM110" s="44" t="str">
        <f>IF('入力シート（肉用牛）'!$H$10&gt;=AG110,'入力シート（肉用牛）'!$K$10,"-")</f>
        <v>-</v>
      </c>
      <c r="AN110" s="31" t="str">
        <f>IF('入力シート（肉用牛）'!$H$10&gt;=AG110,AN109+AM110*30.4,"-")</f>
        <v>-</v>
      </c>
      <c r="AO110" s="36" t="str">
        <f t="shared" si="46"/>
        <v>-</v>
      </c>
      <c r="AP110" s="31" t="str">
        <f t="shared" si="47"/>
        <v>-</v>
      </c>
      <c r="AQ110" s="28" t="str">
        <f t="shared" si="48"/>
        <v>-</v>
      </c>
      <c r="AR110" s="32">
        <v>0.01</v>
      </c>
      <c r="AS110" s="31">
        <f t="shared" si="62"/>
        <v>470.17599999999788</v>
      </c>
      <c r="AT110" s="31">
        <f t="shared" si="49"/>
        <v>470.32799999999787</v>
      </c>
      <c r="AU110" s="31">
        <f>(0.1119*AT110^0.75+(0.0639*AT110^0.75*AR110)/(0.78*(0.4213+0.1491*AR110)+0.006))/1.81+1</f>
        <v>7.3500325013961536</v>
      </c>
      <c r="AV110" s="28">
        <f t="shared" si="51"/>
        <v>250.89843270417433</v>
      </c>
      <c r="AW110" s="44" t="str">
        <f>IF('入力シート（肉用牛）'!$H$10&gt;=AG110,'入力シート（肉用牛）'!$K$10,"-")</f>
        <v>-</v>
      </c>
      <c r="AX110" s="31" t="str">
        <f>IF('入力シート（肉用牛）'!$H$10&gt;=AG110,AX109+AW110*30.4,"-")</f>
        <v>-</v>
      </c>
      <c r="AY110" s="36" t="str">
        <f t="shared" si="52"/>
        <v>-</v>
      </c>
      <c r="AZ110" s="31" t="str">
        <f t="shared" si="53"/>
        <v>-</v>
      </c>
      <c r="BA110" s="28" t="str">
        <f t="shared" si="54"/>
        <v>-</v>
      </c>
      <c r="BB110" s="44" t="str">
        <f>IF('入力シート（肉用牛）'!$H$10&gt;=AG110,'入力シート（肉用牛）'!$K$10,"-")</f>
        <v>-</v>
      </c>
      <c r="BC110" s="31" t="str">
        <f>IF('入力シート（肉用牛）'!$H$10&gt;=AG110,BC109+BB110*30.4,"-")</f>
        <v>-</v>
      </c>
      <c r="BD110" s="36" t="str">
        <f t="shared" si="55"/>
        <v>-</v>
      </c>
      <c r="BE110" s="31" t="str">
        <f t="shared" si="56"/>
        <v>-</v>
      </c>
      <c r="BF110" s="28" t="str">
        <f t="shared" si="57"/>
        <v>-</v>
      </c>
      <c r="BG110" s="44" t="str">
        <f>IF('入力シート（肉用牛）'!$H$10&gt;=AG110,'入力シート（肉用牛）'!$K$10,"-")</f>
        <v>-</v>
      </c>
      <c r="BH110" s="31" t="str">
        <f>IF('入力シート（肉用牛）'!$H$10&gt;=AG110,BH109+BG110*30.4,"-")</f>
        <v>-</v>
      </c>
      <c r="BI110" s="36" t="str">
        <f t="shared" si="58"/>
        <v>-</v>
      </c>
      <c r="BJ110" s="31" t="str">
        <f t="shared" si="59"/>
        <v>-</v>
      </c>
      <c r="BK110" s="28" t="str">
        <f t="shared" si="60"/>
        <v>-</v>
      </c>
    </row>
    <row r="111" spans="33:63">
      <c r="AG111">
        <v>109</v>
      </c>
      <c r="AH111" s="44" t="str">
        <f>IF('入力シート（肉用牛）'!$H$10&gt;=AG111,'入力シート（肉用牛）'!$K$10,"-")</f>
        <v>-</v>
      </c>
      <c r="AI111" s="31" t="str">
        <f>IF('入力シート（肉用牛）'!$H$10&gt;=AG111,AI110+AH111*30.4,"-")</f>
        <v>-</v>
      </c>
      <c r="AJ111" s="36" t="str">
        <f t="shared" si="43"/>
        <v>-</v>
      </c>
      <c r="AK111" s="31" t="str">
        <f t="shared" si="44"/>
        <v>-</v>
      </c>
      <c r="AL111" s="28" t="str">
        <f t="shared" si="45"/>
        <v>-</v>
      </c>
      <c r="AM111" s="44" t="str">
        <f>IF('入力シート（肉用牛）'!$H$10&gt;=AG111,'入力シート（肉用牛）'!$K$10,"-")</f>
        <v>-</v>
      </c>
      <c r="AN111" s="31" t="str">
        <f>IF('入力シート（肉用牛）'!$H$10&gt;=AG111,AN110+AM111*30.4,"-")</f>
        <v>-</v>
      </c>
      <c r="AO111" s="36" t="str">
        <f t="shared" si="46"/>
        <v>-</v>
      </c>
      <c r="AP111" s="31" t="str">
        <f t="shared" si="47"/>
        <v>-</v>
      </c>
      <c r="AQ111" s="28" t="str">
        <f t="shared" si="48"/>
        <v>-</v>
      </c>
      <c r="AR111" s="32">
        <v>0.01</v>
      </c>
      <c r="AS111" s="31">
        <f t="shared" si="62"/>
        <v>470.47999999999786</v>
      </c>
      <c r="AT111" s="31">
        <f t="shared" si="49"/>
        <v>470.63199999999784</v>
      </c>
      <c r="AU111" s="31">
        <f>(0.1119*AT111^0.75+(0.0639*AT111^0.75*AR111)/(0.78*(0.4213+0.1491*AR111)+0.006))/1.81+0.5</f>
        <v>6.8531105457963939</v>
      </c>
      <c r="AV111" s="28">
        <f t="shared" si="51"/>
        <v>235.62576918044812</v>
      </c>
      <c r="AW111" s="44" t="str">
        <f>IF('入力シート（肉用牛）'!$H$10&gt;=AG111,'入力シート（肉用牛）'!$K$10,"-")</f>
        <v>-</v>
      </c>
      <c r="AX111" s="31" t="str">
        <f>IF('入力シート（肉用牛）'!$H$10&gt;=AG111,AX110+AW111*30.4,"-")</f>
        <v>-</v>
      </c>
      <c r="AY111" s="36" t="str">
        <f t="shared" si="52"/>
        <v>-</v>
      </c>
      <c r="AZ111" s="31" t="str">
        <f t="shared" si="53"/>
        <v>-</v>
      </c>
      <c r="BA111" s="28" t="str">
        <f t="shared" si="54"/>
        <v>-</v>
      </c>
      <c r="BB111" s="44" t="str">
        <f>IF('入力シート（肉用牛）'!$H$10&gt;=AG111,'入力シート（肉用牛）'!$K$10,"-")</f>
        <v>-</v>
      </c>
      <c r="BC111" s="31" t="str">
        <f>IF('入力シート（肉用牛）'!$H$10&gt;=AG111,BC110+BB111*30.4,"-")</f>
        <v>-</v>
      </c>
      <c r="BD111" s="36" t="str">
        <f t="shared" si="55"/>
        <v>-</v>
      </c>
      <c r="BE111" s="31" t="str">
        <f t="shared" si="56"/>
        <v>-</v>
      </c>
      <c r="BF111" s="28" t="str">
        <f t="shared" si="57"/>
        <v>-</v>
      </c>
      <c r="BG111" s="44" t="str">
        <f>IF('入力シート（肉用牛）'!$H$10&gt;=AG111,'入力シート（肉用牛）'!$K$10,"-")</f>
        <v>-</v>
      </c>
      <c r="BH111" s="31" t="str">
        <f>IF('入力シート（肉用牛）'!$H$10&gt;=AG111,BH110+BG111*30.4,"-")</f>
        <v>-</v>
      </c>
      <c r="BI111" s="36" t="str">
        <f t="shared" si="58"/>
        <v>-</v>
      </c>
      <c r="BJ111" s="31" t="str">
        <f t="shared" si="59"/>
        <v>-</v>
      </c>
      <c r="BK111" s="28" t="str">
        <f t="shared" si="60"/>
        <v>-</v>
      </c>
    </row>
    <row r="112" spans="33:63">
      <c r="AG112">
        <v>110</v>
      </c>
      <c r="AH112" s="44" t="str">
        <f>IF('入力シート（肉用牛）'!$H$10&gt;=AG112,'入力シート（肉用牛）'!$K$10,"-")</f>
        <v>-</v>
      </c>
      <c r="AI112" s="31" t="str">
        <f>IF('入力シート（肉用牛）'!$H$10&gt;=AG112,AI111+AH112*30.4,"-")</f>
        <v>-</v>
      </c>
      <c r="AJ112" s="36" t="str">
        <f t="shared" si="43"/>
        <v>-</v>
      </c>
      <c r="AK112" s="31" t="str">
        <f t="shared" si="44"/>
        <v>-</v>
      </c>
      <c r="AL112" s="28" t="str">
        <f t="shared" si="45"/>
        <v>-</v>
      </c>
      <c r="AM112" s="44" t="str">
        <f>IF('入力シート（肉用牛）'!$H$10&gt;=AG112,'入力シート（肉用牛）'!$K$10,"-")</f>
        <v>-</v>
      </c>
      <c r="AN112" s="31" t="str">
        <f>IF('入力シート（肉用牛）'!$H$10&gt;=AG112,AN111+AM112*30.4,"-")</f>
        <v>-</v>
      </c>
      <c r="AO112" s="36" t="str">
        <f t="shared" si="46"/>
        <v>-</v>
      </c>
      <c r="AP112" s="31" t="str">
        <f t="shared" si="47"/>
        <v>-</v>
      </c>
      <c r="AQ112" s="28" t="str">
        <f t="shared" si="48"/>
        <v>-</v>
      </c>
      <c r="AR112" s="32">
        <v>0.01</v>
      </c>
      <c r="AS112" s="31">
        <f t="shared" si="62"/>
        <v>470.78399999999783</v>
      </c>
      <c r="AT112" s="31">
        <f t="shared" si="49"/>
        <v>470.93599999999782</v>
      </c>
      <c r="AU112" s="31">
        <f t="shared" ref="AU112:AU115" si="68">(0.1119*AT112^0.75+(0.0639*AT112^0.75*AR112)/(0.78*(0.4213+0.1491*AR112)+0.006))/1.81+0.5</f>
        <v>6.8561880931787824</v>
      </c>
      <c r="AV112" s="28">
        <f t="shared" si="51"/>
        <v>235.7216464928791</v>
      </c>
      <c r="AW112" s="44" t="str">
        <f>IF('入力シート（肉用牛）'!$H$10&gt;=AG112,'入力シート（肉用牛）'!$K$10,"-")</f>
        <v>-</v>
      </c>
      <c r="AX112" s="31" t="str">
        <f>IF('入力シート（肉用牛）'!$H$10&gt;=AG112,AX111+AW112*30.4,"-")</f>
        <v>-</v>
      </c>
      <c r="AY112" s="36" t="str">
        <f t="shared" si="52"/>
        <v>-</v>
      </c>
      <c r="AZ112" s="31" t="str">
        <f t="shared" si="53"/>
        <v>-</v>
      </c>
      <c r="BA112" s="28" t="str">
        <f t="shared" si="54"/>
        <v>-</v>
      </c>
      <c r="BB112" s="44" t="str">
        <f>IF('入力シート（肉用牛）'!$H$10&gt;=AG112,'入力シート（肉用牛）'!$K$10,"-")</f>
        <v>-</v>
      </c>
      <c r="BC112" s="31" t="str">
        <f>IF('入力シート（肉用牛）'!$H$10&gt;=AG112,BC111+BB112*30.4,"-")</f>
        <v>-</v>
      </c>
      <c r="BD112" s="36" t="str">
        <f t="shared" si="55"/>
        <v>-</v>
      </c>
      <c r="BE112" s="31" t="str">
        <f t="shared" si="56"/>
        <v>-</v>
      </c>
      <c r="BF112" s="28" t="str">
        <f t="shared" si="57"/>
        <v>-</v>
      </c>
      <c r="BG112" s="44" t="str">
        <f>IF('入力シート（肉用牛）'!$H$10&gt;=AG112,'入力シート（肉用牛）'!$K$10,"-")</f>
        <v>-</v>
      </c>
      <c r="BH112" s="31" t="str">
        <f>IF('入力シート（肉用牛）'!$H$10&gt;=AG112,BH111+BG112*30.4,"-")</f>
        <v>-</v>
      </c>
      <c r="BI112" s="36" t="str">
        <f t="shared" si="58"/>
        <v>-</v>
      </c>
      <c r="BJ112" s="31" t="str">
        <f t="shared" si="59"/>
        <v>-</v>
      </c>
      <c r="BK112" s="28" t="str">
        <f t="shared" si="60"/>
        <v>-</v>
      </c>
    </row>
    <row r="113" spans="33:63">
      <c r="AG113">
        <v>111</v>
      </c>
      <c r="AH113" s="44" t="str">
        <f>IF('入力シート（肉用牛）'!$H$10&gt;=AG113,'入力シート（肉用牛）'!$K$10,"-")</f>
        <v>-</v>
      </c>
      <c r="AI113" s="31" t="str">
        <f>IF('入力シート（肉用牛）'!$H$10&gt;=AG113,AI112+AH113*30.4,"-")</f>
        <v>-</v>
      </c>
      <c r="AJ113" s="36" t="str">
        <f t="shared" si="43"/>
        <v>-</v>
      </c>
      <c r="AK113" s="31" t="str">
        <f t="shared" si="44"/>
        <v>-</v>
      </c>
      <c r="AL113" s="28" t="str">
        <f t="shared" si="45"/>
        <v>-</v>
      </c>
      <c r="AM113" s="44" t="str">
        <f>IF('入力シート（肉用牛）'!$H$10&gt;=AG113,'入力シート（肉用牛）'!$K$10,"-")</f>
        <v>-</v>
      </c>
      <c r="AN113" s="31" t="str">
        <f>IF('入力シート（肉用牛）'!$H$10&gt;=AG113,AN112+AM113*30.4,"-")</f>
        <v>-</v>
      </c>
      <c r="AO113" s="36" t="str">
        <f t="shared" si="46"/>
        <v>-</v>
      </c>
      <c r="AP113" s="31" t="str">
        <f t="shared" si="47"/>
        <v>-</v>
      </c>
      <c r="AQ113" s="28" t="str">
        <f t="shared" si="48"/>
        <v>-</v>
      </c>
      <c r="AR113" s="32">
        <v>0.01</v>
      </c>
      <c r="AS113" s="31">
        <f t="shared" si="62"/>
        <v>471.08799999999781</v>
      </c>
      <c r="AT113" s="31">
        <f t="shared" si="49"/>
        <v>471.23999999999779</v>
      </c>
      <c r="AU113" s="31">
        <f t="shared" si="68"/>
        <v>6.8592651439443246</v>
      </c>
      <c r="AV113" s="28">
        <f t="shared" si="51"/>
        <v>235.81749225543425</v>
      </c>
      <c r="AW113" s="44" t="str">
        <f>IF('入力シート（肉用牛）'!$H$10&gt;=AG113,'入力シート（肉用牛）'!$K$10,"-")</f>
        <v>-</v>
      </c>
      <c r="AX113" s="31" t="str">
        <f>IF('入力シート（肉用牛）'!$H$10&gt;=AG113,AX112+AW113*30.4,"-")</f>
        <v>-</v>
      </c>
      <c r="AY113" s="36" t="str">
        <f t="shared" si="52"/>
        <v>-</v>
      </c>
      <c r="AZ113" s="31" t="str">
        <f t="shared" si="53"/>
        <v>-</v>
      </c>
      <c r="BA113" s="28" t="str">
        <f t="shared" si="54"/>
        <v>-</v>
      </c>
      <c r="BB113" s="44" t="str">
        <f>IF('入力シート（肉用牛）'!$H$10&gt;=AG113,'入力シート（肉用牛）'!$K$10,"-")</f>
        <v>-</v>
      </c>
      <c r="BC113" s="31" t="str">
        <f>IF('入力シート（肉用牛）'!$H$10&gt;=AG113,BC112+BB113*30.4,"-")</f>
        <v>-</v>
      </c>
      <c r="BD113" s="36" t="str">
        <f t="shared" si="55"/>
        <v>-</v>
      </c>
      <c r="BE113" s="31" t="str">
        <f t="shared" si="56"/>
        <v>-</v>
      </c>
      <c r="BF113" s="28" t="str">
        <f t="shared" si="57"/>
        <v>-</v>
      </c>
      <c r="BG113" s="44" t="str">
        <f>IF('入力シート（肉用牛）'!$H$10&gt;=AG113,'入力シート（肉用牛）'!$K$10,"-")</f>
        <v>-</v>
      </c>
      <c r="BH113" s="31" t="str">
        <f>IF('入力シート（肉用牛）'!$H$10&gt;=AG113,BH112+BG113*30.4,"-")</f>
        <v>-</v>
      </c>
      <c r="BI113" s="36" t="str">
        <f t="shared" si="58"/>
        <v>-</v>
      </c>
      <c r="BJ113" s="31" t="str">
        <f t="shared" si="59"/>
        <v>-</v>
      </c>
      <c r="BK113" s="28" t="str">
        <f t="shared" si="60"/>
        <v>-</v>
      </c>
    </row>
    <row r="114" spans="33:63">
      <c r="AG114">
        <v>112</v>
      </c>
      <c r="AH114" s="44" t="str">
        <f>IF('入力シート（肉用牛）'!$H$10&gt;=AG114,'入力シート（肉用牛）'!$K$10,"-")</f>
        <v>-</v>
      </c>
      <c r="AI114" s="31" t="str">
        <f>IF('入力シート（肉用牛）'!$H$10&gt;=AG114,AI113+AH114*30.4,"-")</f>
        <v>-</v>
      </c>
      <c r="AJ114" s="36" t="str">
        <f t="shared" si="43"/>
        <v>-</v>
      </c>
      <c r="AK114" s="31" t="str">
        <f t="shared" si="44"/>
        <v>-</v>
      </c>
      <c r="AL114" s="28" t="str">
        <f t="shared" si="45"/>
        <v>-</v>
      </c>
      <c r="AM114" s="44" t="str">
        <f>IF('入力シート（肉用牛）'!$H$10&gt;=AG114,'入力シート（肉用牛）'!$K$10,"-")</f>
        <v>-</v>
      </c>
      <c r="AN114" s="31" t="str">
        <f>IF('入力シート（肉用牛）'!$H$10&gt;=AG114,AN113+AM114*30.4,"-")</f>
        <v>-</v>
      </c>
      <c r="AO114" s="36" t="str">
        <f t="shared" si="46"/>
        <v>-</v>
      </c>
      <c r="AP114" s="31" t="str">
        <f t="shared" si="47"/>
        <v>-</v>
      </c>
      <c r="AQ114" s="28" t="str">
        <f t="shared" si="48"/>
        <v>-</v>
      </c>
      <c r="AR114" s="32">
        <v>0.01</v>
      </c>
      <c r="AS114" s="31">
        <f t="shared" si="62"/>
        <v>471.39199999999778</v>
      </c>
      <c r="AT114" s="31">
        <f t="shared" si="49"/>
        <v>471.54399999999777</v>
      </c>
      <c r="AU114" s="31">
        <f t="shared" si="68"/>
        <v>6.862341698493462</v>
      </c>
      <c r="AV114" s="28">
        <f t="shared" si="51"/>
        <v>235.91330648836777</v>
      </c>
      <c r="AW114" s="44" t="str">
        <f>IF('入力シート（肉用牛）'!$H$10&gt;=AG114,'入力シート（肉用牛）'!$K$10,"-")</f>
        <v>-</v>
      </c>
      <c r="AX114" s="31" t="str">
        <f>IF('入力シート（肉用牛）'!$H$10&gt;=AG114,AX113+AW114*30.4,"-")</f>
        <v>-</v>
      </c>
      <c r="AY114" s="36" t="str">
        <f t="shared" si="52"/>
        <v>-</v>
      </c>
      <c r="AZ114" s="31" t="str">
        <f t="shared" si="53"/>
        <v>-</v>
      </c>
      <c r="BA114" s="28" t="str">
        <f t="shared" si="54"/>
        <v>-</v>
      </c>
      <c r="BB114" s="44" t="str">
        <f>IF('入力シート（肉用牛）'!$H$10&gt;=AG114,'入力シート（肉用牛）'!$K$10,"-")</f>
        <v>-</v>
      </c>
      <c r="BC114" s="31" t="str">
        <f>IF('入力シート（肉用牛）'!$H$10&gt;=AG114,BC113+BB114*30.4,"-")</f>
        <v>-</v>
      </c>
      <c r="BD114" s="36" t="str">
        <f t="shared" si="55"/>
        <v>-</v>
      </c>
      <c r="BE114" s="31" t="str">
        <f t="shared" si="56"/>
        <v>-</v>
      </c>
      <c r="BF114" s="28" t="str">
        <f t="shared" si="57"/>
        <v>-</v>
      </c>
      <c r="BG114" s="44" t="str">
        <f>IF('入力シート（肉用牛）'!$H$10&gt;=AG114,'入力シート（肉用牛）'!$K$10,"-")</f>
        <v>-</v>
      </c>
      <c r="BH114" s="31" t="str">
        <f>IF('入力シート（肉用牛）'!$H$10&gt;=AG114,BH113+BG114*30.4,"-")</f>
        <v>-</v>
      </c>
      <c r="BI114" s="36" t="str">
        <f t="shared" si="58"/>
        <v>-</v>
      </c>
      <c r="BJ114" s="31" t="str">
        <f t="shared" si="59"/>
        <v>-</v>
      </c>
      <c r="BK114" s="28" t="str">
        <f t="shared" si="60"/>
        <v>-</v>
      </c>
    </row>
    <row r="115" spans="33:63">
      <c r="AG115">
        <v>113</v>
      </c>
      <c r="AH115" s="44" t="str">
        <f>IF('入力シート（肉用牛）'!$H$10&gt;=AG115,'入力シート（肉用牛）'!$K$10,"-")</f>
        <v>-</v>
      </c>
      <c r="AI115" s="31" t="str">
        <f>IF('入力シート（肉用牛）'!$H$10&gt;=AG115,AI114+AH115*30.4,"-")</f>
        <v>-</v>
      </c>
      <c r="AJ115" s="36" t="str">
        <f t="shared" si="43"/>
        <v>-</v>
      </c>
      <c r="AK115" s="31" t="str">
        <f t="shared" si="44"/>
        <v>-</v>
      </c>
      <c r="AL115" s="28" t="str">
        <f t="shared" si="45"/>
        <v>-</v>
      </c>
      <c r="AM115" s="44" t="str">
        <f>IF('入力シート（肉用牛）'!$H$10&gt;=AG115,'入力シート（肉用牛）'!$K$10,"-")</f>
        <v>-</v>
      </c>
      <c r="AN115" s="31" t="str">
        <f>IF('入力シート（肉用牛）'!$H$10&gt;=AG115,AN114+AM115*30.4,"-")</f>
        <v>-</v>
      </c>
      <c r="AO115" s="36" t="str">
        <f t="shared" si="46"/>
        <v>-</v>
      </c>
      <c r="AP115" s="31" t="str">
        <f t="shared" si="47"/>
        <v>-</v>
      </c>
      <c r="AQ115" s="28" t="str">
        <f t="shared" si="48"/>
        <v>-</v>
      </c>
      <c r="AR115" s="32">
        <v>0.01</v>
      </c>
      <c r="AS115" s="31">
        <f t="shared" si="62"/>
        <v>471.69599999999775</v>
      </c>
      <c r="AT115" s="31">
        <f t="shared" si="49"/>
        <v>471.84799999999774</v>
      </c>
      <c r="AU115" s="31">
        <f t="shared" si="68"/>
        <v>6.8654177572260471</v>
      </c>
      <c r="AV115" s="28">
        <f t="shared" si="51"/>
        <v>236.00908921190592</v>
      </c>
      <c r="AW115" s="44" t="str">
        <f>IF('入力シート（肉用牛）'!$H$10&gt;=AG115,'入力シート（肉用牛）'!$K$10,"-")</f>
        <v>-</v>
      </c>
      <c r="AX115" s="31" t="str">
        <f>IF('入力シート（肉用牛）'!$H$10&gt;=AG115,AX114+AW115*30.4,"-")</f>
        <v>-</v>
      </c>
      <c r="AY115" s="36" t="str">
        <f t="shared" si="52"/>
        <v>-</v>
      </c>
      <c r="AZ115" s="31" t="str">
        <f t="shared" si="53"/>
        <v>-</v>
      </c>
      <c r="BA115" s="28" t="str">
        <f t="shared" si="54"/>
        <v>-</v>
      </c>
      <c r="BB115" s="44" t="str">
        <f>IF('入力シート（肉用牛）'!$H$10&gt;=AG115,'入力シート（肉用牛）'!$K$10,"-")</f>
        <v>-</v>
      </c>
      <c r="BC115" s="31" t="str">
        <f>IF('入力シート（肉用牛）'!$H$10&gt;=AG115,BC114+BB115*30.4,"-")</f>
        <v>-</v>
      </c>
      <c r="BD115" s="36" t="str">
        <f t="shared" si="55"/>
        <v>-</v>
      </c>
      <c r="BE115" s="31" t="str">
        <f t="shared" si="56"/>
        <v>-</v>
      </c>
      <c r="BF115" s="28" t="str">
        <f t="shared" si="57"/>
        <v>-</v>
      </c>
      <c r="BG115" s="44" t="str">
        <f>IF('入力シート（肉用牛）'!$H$10&gt;=AG115,'入力シート（肉用牛）'!$K$10,"-")</f>
        <v>-</v>
      </c>
      <c r="BH115" s="31" t="str">
        <f>IF('入力シート（肉用牛）'!$H$10&gt;=AG115,BH114+BG115*30.4,"-")</f>
        <v>-</v>
      </c>
      <c r="BI115" s="36" t="str">
        <f t="shared" si="58"/>
        <v>-</v>
      </c>
      <c r="BJ115" s="31" t="str">
        <f t="shared" si="59"/>
        <v>-</v>
      </c>
      <c r="BK115" s="28" t="str">
        <f t="shared" si="60"/>
        <v>-</v>
      </c>
    </row>
    <row r="116" spans="33:63">
      <c r="AG116">
        <v>114</v>
      </c>
      <c r="AH116" s="44" t="str">
        <f>IF('入力シート（肉用牛）'!$H$10&gt;=AG116,'入力シート（肉用牛）'!$K$10,"-")</f>
        <v>-</v>
      </c>
      <c r="AI116" s="31" t="str">
        <f>IF('入力シート（肉用牛）'!$H$10&gt;=AG116,AI115+AH116*30.4,"-")</f>
        <v>-</v>
      </c>
      <c r="AJ116" s="36" t="str">
        <f t="shared" si="43"/>
        <v>-</v>
      </c>
      <c r="AK116" s="31" t="str">
        <f t="shared" si="44"/>
        <v>-</v>
      </c>
      <c r="AL116" s="28" t="str">
        <f t="shared" si="45"/>
        <v>-</v>
      </c>
      <c r="AM116" s="44" t="str">
        <f>IF('入力シート（肉用牛）'!$H$10&gt;=AG116,'入力シート（肉用牛）'!$K$10,"-")</f>
        <v>-</v>
      </c>
      <c r="AN116" s="31" t="str">
        <f>IF('入力シート（肉用牛）'!$H$10&gt;=AG116,AN115+AM116*30.4,"-")</f>
        <v>-</v>
      </c>
      <c r="AO116" s="36" t="str">
        <f t="shared" si="46"/>
        <v>-</v>
      </c>
      <c r="AP116" s="31" t="str">
        <f t="shared" si="47"/>
        <v>-</v>
      </c>
      <c r="AQ116" s="28" t="str">
        <f t="shared" si="48"/>
        <v>-</v>
      </c>
      <c r="AR116" s="32">
        <v>0.01</v>
      </c>
      <c r="AS116" s="31">
        <f t="shared" si="62"/>
        <v>471.99999999999773</v>
      </c>
      <c r="AT116" s="31">
        <f t="shared" si="49"/>
        <v>472.15199999999771</v>
      </c>
      <c r="AU116" s="31">
        <f>(0.1119*AT116^0.75+(0.0639*AT116^0.75*AR116)/(0.78*(0.4213+0.1491*AR116)+0.006))/1.81</f>
        <v>6.3684933205413481</v>
      </c>
      <c r="AV116" s="28">
        <f t="shared" si="51"/>
        <v>220.32744127538692</v>
      </c>
      <c r="AW116" s="44" t="str">
        <f>IF('入力シート（肉用牛）'!$H$10&gt;=AG116,'入力シート（肉用牛）'!$K$10,"-")</f>
        <v>-</v>
      </c>
      <c r="AX116" s="31" t="str">
        <f>IF('入力シート（肉用牛）'!$H$10&gt;=AG116,AX115+AW116*30.4,"-")</f>
        <v>-</v>
      </c>
      <c r="AY116" s="36" t="str">
        <f t="shared" si="52"/>
        <v>-</v>
      </c>
      <c r="AZ116" s="31" t="str">
        <f t="shared" si="53"/>
        <v>-</v>
      </c>
      <c r="BA116" s="28" t="str">
        <f t="shared" si="54"/>
        <v>-</v>
      </c>
      <c r="BB116" s="44" t="str">
        <f>IF('入力シート（肉用牛）'!$H$10&gt;=AG116,'入力シート（肉用牛）'!$K$10,"-")</f>
        <v>-</v>
      </c>
      <c r="BC116" s="31" t="str">
        <f>IF('入力シート（肉用牛）'!$H$10&gt;=AG116,BC115+BB116*30.4,"-")</f>
        <v>-</v>
      </c>
      <c r="BD116" s="36" t="str">
        <f t="shared" si="55"/>
        <v>-</v>
      </c>
      <c r="BE116" s="31" t="str">
        <f t="shared" si="56"/>
        <v>-</v>
      </c>
      <c r="BF116" s="28" t="str">
        <f t="shared" si="57"/>
        <v>-</v>
      </c>
      <c r="BG116" s="44" t="str">
        <f>IF('入力シート（肉用牛）'!$H$10&gt;=AG116,'入力シート（肉用牛）'!$K$10,"-")</f>
        <v>-</v>
      </c>
      <c r="BH116" s="31" t="str">
        <f>IF('入力シート（肉用牛）'!$H$10&gt;=AG116,BH115+BG116*30.4,"-")</f>
        <v>-</v>
      </c>
      <c r="BI116" s="36" t="str">
        <f t="shared" si="58"/>
        <v>-</v>
      </c>
      <c r="BJ116" s="31" t="str">
        <f t="shared" si="59"/>
        <v>-</v>
      </c>
      <c r="BK116" s="28" t="str">
        <f t="shared" si="60"/>
        <v>-</v>
      </c>
    </row>
    <row r="117" spans="33:63">
      <c r="AG117">
        <v>115</v>
      </c>
      <c r="AH117" s="44" t="str">
        <f>IF('入力シート（肉用牛）'!$H$10&gt;=AG117,'入力シート（肉用牛）'!$K$10,"-")</f>
        <v>-</v>
      </c>
      <c r="AI117" s="31" t="str">
        <f>IF('入力シート（肉用牛）'!$H$10&gt;=AG117,AI116+AH117*30.4,"-")</f>
        <v>-</v>
      </c>
      <c r="AJ117" s="36" t="str">
        <f t="shared" si="43"/>
        <v>-</v>
      </c>
      <c r="AK117" s="31" t="str">
        <f t="shared" si="44"/>
        <v>-</v>
      </c>
      <c r="AL117" s="28" t="str">
        <f t="shared" si="45"/>
        <v>-</v>
      </c>
      <c r="AM117" s="44" t="str">
        <f>IF('入力シート（肉用牛）'!$H$10&gt;=AG117,'入力シート（肉用牛）'!$K$10,"-")</f>
        <v>-</v>
      </c>
      <c r="AN117" s="31" t="str">
        <f>IF('入力シート（肉用牛）'!$H$10&gt;=AG117,AN116+AM117*30.4,"-")</f>
        <v>-</v>
      </c>
      <c r="AO117" s="36" t="str">
        <f t="shared" si="46"/>
        <v>-</v>
      </c>
      <c r="AP117" s="31" t="str">
        <f t="shared" si="47"/>
        <v>-</v>
      </c>
      <c r="AQ117" s="28" t="str">
        <f t="shared" si="48"/>
        <v>-</v>
      </c>
      <c r="AR117" s="32">
        <v>0.01</v>
      </c>
      <c r="AS117" s="31">
        <f t="shared" si="62"/>
        <v>472.3039999999977</v>
      </c>
      <c r="AT117" s="31">
        <f t="shared" si="49"/>
        <v>472.45599999999769</v>
      </c>
      <c r="AU117" s="31">
        <f t="shared" ref="AU117:AU120" si="69">(0.1119*AT117^0.75+(0.0639*AT117^0.75*AR117)/(0.78*(0.4213+0.1491*AR117)+0.006))/1.81</f>
        <v>6.3715683888380497</v>
      </c>
      <c r="AV117" s="28">
        <f t="shared" si="51"/>
        <v>220.42577177368608</v>
      </c>
      <c r="AW117" s="44" t="str">
        <f>IF('入力シート（肉用牛）'!$H$10&gt;=AG117,'入力シート（肉用牛）'!$K$10,"-")</f>
        <v>-</v>
      </c>
      <c r="AX117" s="31" t="str">
        <f>IF('入力シート（肉用牛）'!$H$10&gt;=AG117,AX116+AW117*30.4,"-")</f>
        <v>-</v>
      </c>
      <c r="AY117" s="36" t="str">
        <f t="shared" si="52"/>
        <v>-</v>
      </c>
      <c r="AZ117" s="31" t="str">
        <f t="shared" si="53"/>
        <v>-</v>
      </c>
      <c r="BA117" s="28" t="str">
        <f t="shared" si="54"/>
        <v>-</v>
      </c>
      <c r="BB117" s="44" t="str">
        <f>IF('入力シート（肉用牛）'!$H$10&gt;=AG117,'入力シート（肉用牛）'!$K$10,"-")</f>
        <v>-</v>
      </c>
      <c r="BC117" s="31" t="str">
        <f>IF('入力シート（肉用牛）'!$H$10&gt;=AG117,BC116+BB117*30.4,"-")</f>
        <v>-</v>
      </c>
      <c r="BD117" s="36" t="str">
        <f t="shared" si="55"/>
        <v>-</v>
      </c>
      <c r="BE117" s="31" t="str">
        <f t="shared" si="56"/>
        <v>-</v>
      </c>
      <c r="BF117" s="28" t="str">
        <f t="shared" si="57"/>
        <v>-</v>
      </c>
      <c r="BG117" s="44" t="str">
        <f>IF('入力シート（肉用牛）'!$H$10&gt;=AG117,'入力シート（肉用牛）'!$K$10,"-")</f>
        <v>-</v>
      </c>
      <c r="BH117" s="31" t="str">
        <f>IF('入力シート（肉用牛）'!$H$10&gt;=AG117,BH116+BG117*30.4,"-")</f>
        <v>-</v>
      </c>
      <c r="BI117" s="36" t="str">
        <f t="shared" si="58"/>
        <v>-</v>
      </c>
      <c r="BJ117" s="31" t="str">
        <f t="shared" si="59"/>
        <v>-</v>
      </c>
      <c r="BK117" s="28" t="str">
        <f t="shared" si="60"/>
        <v>-</v>
      </c>
    </row>
    <row r="118" spans="33:63">
      <c r="AG118">
        <v>116</v>
      </c>
      <c r="AH118" s="44" t="str">
        <f>IF('入力シート（肉用牛）'!$H$10&gt;=AG118,'入力シート（肉用牛）'!$K$10,"-")</f>
        <v>-</v>
      </c>
      <c r="AI118" s="31" t="str">
        <f>IF('入力シート（肉用牛）'!$H$10&gt;=AG118,AI117+AH118*30.4,"-")</f>
        <v>-</v>
      </c>
      <c r="AJ118" s="36" t="str">
        <f t="shared" si="43"/>
        <v>-</v>
      </c>
      <c r="AK118" s="31" t="str">
        <f t="shared" si="44"/>
        <v>-</v>
      </c>
      <c r="AL118" s="28" t="str">
        <f t="shared" si="45"/>
        <v>-</v>
      </c>
      <c r="AM118" s="44" t="str">
        <f>IF('入力シート（肉用牛）'!$H$10&gt;=AG118,'入力シート（肉用牛）'!$K$10,"-")</f>
        <v>-</v>
      </c>
      <c r="AN118" s="31" t="str">
        <f>IF('入力シート（肉用牛）'!$H$10&gt;=AG118,AN117+AM118*30.4,"-")</f>
        <v>-</v>
      </c>
      <c r="AO118" s="36" t="str">
        <f t="shared" si="46"/>
        <v>-</v>
      </c>
      <c r="AP118" s="31" t="str">
        <f t="shared" si="47"/>
        <v>-</v>
      </c>
      <c r="AQ118" s="28" t="str">
        <f t="shared" si="48"/>
        <v>-</v>
      </c>
      <c r="AR118" s="32">
        <v>0.01</v>
      </c>
      <c r="AS118" s="31">
        <f t="shared" si="62"/>
        <v>472.60799999999767</v>
      </c>
      <c r="AT118" s="31">
        <f t="shared" si="49"/>
        <v>472.75999999999766</v>
      </c>
      <c r="AU118" s="31">
        <f t="shared" si="69"/>
        <v>6.3746429625142706</v>
      </c>
      <c r="AV118" s="28">
        <f t="shared" si="51"/>
        <v>220.52407040316993</v>
      </c>
      <c r="AW118" s="44" t="str">
        <f>IF('入力シート（肉用牛）'!$H$10&gt;=AG118,'入力シート（肉用牛）'!$K$10,"-")</f>
        <v>-</v>
      </c>
      <c r="AX118" s="31" t="str">
        <f>IF('入力シート（肉用牛）'!$H$10&gt;=AG118,AX117+AW118*30.4,"-")</f>
        <v>-</v>
      </c>
      <c r="AY118" s="36" t="str">
        <f t="shared" si="52"/>
        <v>-</v>
      </c>
      <c r="AZ118" s="31" t="str">
        <f t="shared" si="53"/>
        <v>-</v>
      </c>
      <c r="BA118" s="28" t="str">
        <f t="shared" si="54"/>
        <v>-</v>
      </c>
      <c r="BB118" s="44" t="str">
        <f>IF('入力シート（肉用牛）'!$H$10&gt;=AG118,'入力シート（肉用牛）'!$K$10,"-")</f>
        <v>-</v>
      </c>
      <c r="BC118" s="31" t="str">
        <f>IF('入力シート（肉用牛）'!$H$10&gt;=AG118,BC117+BB118*30.4,"-")</f>
        <v>-</v>
      </c>
      <c r="BD118" s="36" t="str">
        <f t="shared" si="55"/>
        <v>-</v>
      </c>
      <c r="BE118" s="31" t="str">
        <f t="shared" si="56"/>
        <v>-</v>
      </c>
      <c r="BF118" s="28" t="str">
        <f t="shared" si="57"/>
        <v>-</v>
      </c>
      <c r="BG118" s="44" t="str">
        <f>IF('入力シート（肉用牛）'!$H$10&gt;=AG118,'入力シート（肉用牛）'!$K$10,"-")</f>
        <v>-</v>
      </c>
      <c r="BH118" s="31" t="str">
        <f>IF('入力シート（肉用牛）'!$H$10&gt;=AG118,BH117+BG118*30.4,"-")</f>
        <v>-</v>
      </c>
      <c r="BI118" s="36" t="str">
        <f t="shared" si="58"/>
        <v>-</v>
      </c>
      <c r="BJ118" s="31" t="str">
        <f t="shared" si="59"/>
        <v>-</v>
      </c>
      <c r="BK118" s="28" t="str">
        <f t="shared" si="60"/>
        <v>-</v>
      </c>
    </row>
    <row r="119" spans="33:63">
      <c r="AG119">
        <v>117</v>
      </c>
      <c r="AH119" s="44" t="str">
        <f>IF('入力シート（肉用牛）'!$H$10&gt;=AG119,'入力シート（肉用牛）'!$K$10,"-")</f>
        <v>-</v>
      </c>
      <c r="AI119" s="31" t="str">
        <f>IF('入力シート（肉用牛）'!$H$10&gt;=AG119,AI118+AH119*30.4,"-")</f>
        <v>-</v>
      </c>
      <c r="AJ119" s="36" t="str">
        <f t="shared" si="43"/>
        <v>-</v>
      </c>
      <c r="AK119" s="31" t="str">
        <f t="shared" si="44"/>
        <v>-</v>
      </c>
      <c r="AL119" s="28" t="str">
        <f t="shared" si="45"/>
        <v>-</v>
      </c>
      <c r="AM119" s="44" t="str">
        <f>IF('入力シート（肉用牛）'!$H$10&gt;=AG119,'入力シート（肉用牛）'!$K$10,"-")</f>
        <v>-</v>
      </c>
      <c r="AN119" s="31" t="str">
        <f>IF('入力シート（肉用牛）'!$H$10&gt;=AG119,AN118+AM119*30.4,"-")</f>
        <v>-</v>
      </c>
      <c r="AO119" s="36" t="str">
        <f t="shared" si="46"/>
        <v>-</v>
      </c>
      <c r="AP119" s="31" t="str">
        <f t="shared" si="47"/>
        <v>-</v>
      </c>
      <c r="AQ119" s="28" t="str">
        <f t="shared" si="48"/>
        <v>-</v>
      </c>
      <c r="AR119" s="32">
        <v>0.01</v>
      </c>
      <c r="AS119" s="31">
        <f t="shared" si="62"/>
        <v>472.91199999999765</v>
      </c>
      <c r="AT119" s="31">
        <f t="shared" si="49"/>
        <v>473.06399999999763</v>
      </c>
      <c r="AU119" s="31">
        <f t="shared" si="69"/>
        <v>6.3777170419675553</v>
      </c>
      <c r="AV119" s="28">
        <f t="shared" si="51"/>
        <v>220.62233718429212</v>
      </c>
      <c r="AW119" s="44" t="str">
        <f>IF('入力シート（肉用牛）'!$H$10&gt;=AG119,'入力シート（肉用牛）'!$K$10,"-")</f>
        <v>-</v>
      </c>
      <c r="AX119" s="31" t="str">
        <f>IF('入力シート（肉用牛）'!$H$10&gt;=AG119,AX118+AW119*30.4,"-")</f>
        <v>-</v>
      </c>
      <c r="AY119" s="36" t="str">
        <f t="shared" si="52"/>
        <v>-</v>
      </c>
      <c r="AZ119" s="31" t="str">
        <f t="shared" si="53"/>
        <v>-</v>
      </c>
      <c r="BA119" s="28" t="str">
        <f t="shared" si="54"/>
        <v>-</v>
      </c>
      <c r="BB119" s="44" t="str">
        <f>IF('入力シート（肉用牛）'!$H$10&gt;=AG119,'入力シート（肉用牛）'!$K$10,"-")</f>
        <v>-</v>
      </c>
      <c r="BC119" s="31" t="str">
        <f>IF('入力シート（肉用牛）'!$H$10&gt;=AG119,BC118+BB119*30.4,"-")</f>
        <v>-</v>
      </c>
      <c r="BD119" s="36" t="str">
        <f t="shared" si="55"/>
        <v>-</v>
      </c>
      <c r="BE119" s="31" t="str">
        <f t="shared" si="56"/>
        <v>-</v>
      </c>
      <c r="BF119" s="28" t="str">
        <f t="shared" si="57"/>
        <v>-</v>
      </c>
      <c r="BG119" s="44" t="str">
        <f>IF('入力シート（肉用牛）'!$H$10&gt;=AG119,'入力シート（肉用牛）'!$K$10,"-")</f>
        <v>-</v>
      </c>
      <c r="BH119" s="31" t="str">
        <f>IF('入力シート（肉用牛）'!$H$10&gt;=AG119,BH118+BG119*30.4,"-")</f>
        <v>-</v>
      </c>
      <c r="BI119" s="36" t="str">
        <f t="shared" si="58"/>
        <v>-</v>
      </c>
      <c r="BJ119" s="31" t="str">
        <f t="shared" si="59"/>
        <v>-</v>
      </c>
      <c r="BK119" s="28" t="str">
        <f t="shared" si="60"/>
        <v>-</v>
      </c>
    </row>
    <row r="120" spans="33:63">
      <c r="AG120">
        <v>118</v>
      </c>
      <c r="AH120" s="44" t="str">
        <f>IF('入力シート（肉用牛）'!$H$10&gt;=AG120,'入力シート（肉用牛）'!$K$10,"-")</f>
        <v>-</v>
      </c>
      <c r="AI120" s="31" t="str">
        <f>IF('入力シート（肉用牛）'!$H$10&gt;=AG120,AI119+AH120*30.4,"-")</f>
        <v>-</v>
      </c>
      <c r="AJ120" s="36" t="str">
        <f t="shared" si="43"/>
        <v>-</v>
      </c>
      <c r="AK120" s="31" t="str">
        <f t="shared" si="44"/>
        <v>-</v>
      </c>
      <c r="AL120" s="28" t="str">
        <f t="shared" si="45"/>
        <v>-</v>
      </c>
      <c r="AM120" s="44" t="str">
        <f>IF('入力シート（肉用牛）'!$H$10&gt;=AG120,'入力シート（肉用牛）'!$K$10,"-")</f>
        <v>-</v>
      </c>
      <c r="AN120" s="31" t="str">
        <f>IF('入力シート（肉用牛）'!$H$10&gt;=AG120,AN119+AM120*30.4,"-")</f>
        <v>-</v>
      </c>
      <c r="AO120" s="36" t="str">
        <f t="shared" si="46"/>
        <v>-</v>
      </c>
      <c r="AP120" s="31" t="str">
        <f t="shared" si="47"/>
        <v>-</v>
      </c>
      <c r="AQ120" s="28" t="str">
        <f t="shared" si="48"/>
        <v>-</v>
      </c>
      <c r="AR120" s="32">
        <v>0.01</v>
      </c>
      <c r="AS120" s="31">
        <f t="shared" si="62"/>
        <v>473.21599999999762</v>
      </c>
      <c r="AT120" s="31">
        <f t="shared" si="49"/>
        <v>473.36799999999761</v>
      </c>
      <c r="AU120" s="31">
        <f t="shared" si="69"/>
        <v>6.3807906275948696</v>
      </c>
      <c r="AV120" s="28">
        <f t="shared" si="51"/>
        <v>220.72057213747831</v>
      </c>
      <c r="AW120" s="44" t="str">
        <f>IF('入力シート（肉用牛）'!$H$10&gt;=AG120,'入力シート（肉用牛）'!$K$10,"-")</f>
        <v>-</v>
      </c>
      <c r="AX120" s="31" t="str">
        <f>IF('入力シート（肉用牛）'!$H$10&gt;=AG120,AX119+AW120*30.4,"-")</f>
        <v>-</v>
      </c>
      <c r="AY120" s="36" t="str">
        <f t="shared" si="52"/>
        <v>-</v>
      </c>
      <c r="AZ120" s="31" t="str">
        <f t="shared" si="53"/>
        <v>-</v>
      </c>
      <c r="BA120" s="28" t="str">
        <f t="shared" si="54"/>
        <v>-</v>
      </c>
      <c r="BB120" s="44" t="str">
        <f>IF('入力シート（肉用牛）'!$H$10&gt;=AG120,'入力シート（肉用牛）'!$K$10,"-")</f>
        <v>-</v>
      </c>
      <c r="BC120" s="31" t="str">
        <f>IF('入力シート（肉用牛）'!$H$10&gt;=AG120,BC119+BB120*30.4,"-")</f>
        <v>-</v>
      </c>
      <c r="BD120" s="36" t="str">
        <f t="shared" si="55"/>
        <v>-</v>
      </c>
      <c r="BE120" s="31" t="str">
        <f t="shared" si="56"/>
        <v>-</v>
      </c>
      <c r="BF120" s="28" t="str">
        <f t="shared" si="57"/>
        <v>-</v>
      </c>
      <c r="BG120" s="44" t="str">
        <f>IF('入力シート（肉用牛）'!$H$10&gt;=AG120,'入力シート（肉用牛）'!$K$10,"-")</f>
        <v>-</v>
      </c>
      <c r="BH120" s="31" t="str">
        <f>IF('入力シート（肉用牛）'!$H$10&gt;=AG120,BH119+BG120*30.4,"-")</f>
        <v>-</v>
      </c>
      <c r="BI120" s="36" t="str">
        <f t="shared" si="58"/>
        <v>-</v>
      </c>
      <c r="BJ120" s="31" t="str">
        <f t="shared" si="59"/>
        <v>-</v>
      </c>
      <c r="BK120" s="28" t="str">
        <f t="shared" si="60"/>
        <v>-</v>
      </c>
    </row>
    <row r="121" spans="33:63">
      <c r="AG121">
        <v>119</v>
      </c>
      <c r="AH121" s="44" t="str">
        <f>IF('入力シート（肉用牛）'!$H$10&gt;=AG121,'入力シート（肉用牛）'!$K$10,"-")</f>
        <v>-</v>
      </c>
      <c r="AI121" s="31" t="str">
        <f>IF('入力シート（肉用牛）'!$H$10&gt;=AG121,AI120+AH121*30.4,"-")</f>
        <v>-</v>
      </c>
      <c r="AJ121" s="36" t="str">
        <f t="shared" si="43"/>
        <v>-</v>
      </c>
      <c r="AK121" s="31" t="str">
        <f t="shared" si="44"/>
        <v>-</v>
      </c>
      <c r="AL121" s="28" t="str">
        <f>IFERROR(-17.766+42.793*AK121-0.849*AK121^2,"-")</f>
        <v>-</v>
      </c>
      <c r="AM121" s="44" t="str">
        <f>IF('入力シート（肉用牛）'!$H$10&gt;=AG121,'入力シート（肉用牛）'!$K$10,"-")</f>
        <v>-</v>
      </c>
      <c r="AN121" s="31" t="str">
        <f>IF('入力シート（肉用牛）'!$H$10&gt;=AG121,AN120+AM121*30.4,"-")</f>
        <v>-</v>
      </c>
      <c r="AO121" s="36" t="str">
        <f t="shared" si="46"/>
        <v>-</v>
      </c>
      <c r="AP121" s="31" t="str">
        <f t="shared" si="47"/>
        <v>-</v>
      </c>
      <c r="AQ121" s="28" t="str">
        <f t="shared" si="48"/>
        <v>-</v>
      </c>
      <c r="AR121" s="32">
        <v>0.01</v>
      </c>
      <c r="AS121" s="31">
        <f t="shared" si="62"/>
        <v>473.51999999999759</v>
      </c>
      <c r="AT121" s="31">
        <f>AVERAGE(AS121:AS122)</f>
        <v>473.67199999999758</v>
      </c>
      <c r="AU121" s="31">
        <f>(0.1119*AT121^0.75+(0.0639*AT121^0.75*AR121)/(0.78*(0.4213+0.1491*AR121)+0.006))/1.81+1</f>
        <v>7.3838637197926005</v>
      </c>
      <c r="AV121" s="28">
        <f t="shared" si="51"/>
        <v>251.92297468691817</v>
      </c>
      <c r="AW121" s="44" t="str">
        <f>IF('入力シート（肉用牛）'!$H$10&gt;=AG121,'入力シート（肉用牛）'!$K$10,"-")</f>
        <v>-</v>
      </c>
      <c r="AX121" s="31" t="str">
        <f>IF('入力シート（肉用牛）'!$H$10&gt;=AG121,AX120+AW121*30.4,"-")</f>
        <v>-</v>
      </c>
      <c r="AY121" s="36" t="str">
        <f t="shared" si="52"/>
        <v>-</v>
      </c>
      <c r="AZ121" s="31" t="str">
        <f t="shared" si="53"/>
        <v>-</v>
      </c>
      <c r="BA121" s="28" t="str">
        <f t="shared" si="54"/>
        <v>-</v>
      </c>
      <c r="BB121" s="44" t="str">
        <f>IF('入力シート（肉用牛）'!$H$10&gt;=AG121,'入力シート（肉用牛）'!$K$10,"-")</f>
        <v>-</v>
      </c>
      <c r="BC121" s="31" t="str">
        <f>IF('入力シート（肉用牛）'!$H$10&gt;=AG121,BC120+BB121*30.4,"-")</f>
        <v>-</v>
      </c>
      <c r="BD121" s="36" t="str">
        <f t="shared" si="55"/>
        <v>-</v>
      </c>
      <c r="BE121" s="31" t="str">
        <f t="shared" si="56"/>
        <v>-</v>
      </c>
      <c r="BF121" s="28" t="str">
        <f t="shared" si="57"/>
        <v>-</v>
      </c>
      <c r="BG121" s="44" t="str">
        <f>IF('入力シート（肉用牛）'!$H$10&gt;=AG121,'入力シート（肉用牛）'!$K$10,"-")</f>
        <v>-</v>
      </c>
      <c r="BH121" s="31" t="str">
        <f>IF('入力シート（肉用牛）'!$H$10&gt;=AG121,BH120+BG121*30.4,"-")</f>
        <v>-</v>
      </c>
      <c r="BI121" s="36" t="str">
        <f t="shared" si="58"/>
        <v>-</v>
      </c>
      <c r="BJ121" s="31" t="str">
        <f t="shared" si="59"/>
        <v>-</v>
      </c>
      <c r="BK121" s="28" t="str">
        <f t="shared" si="60"/>
        <v>-</v>
      </c>
    </row>
    <row r="122" spans="33:63">
      <c r="AG122">
        <v>120</v>
      </c>
      <c r="AH122" s="44" t="str">
        <f>IF('入力シート（肉用牛）'!$H$10&gt;=AG122,'入力シート（肉用牛）'!$K$10,"-")</f>
        <v>-</v>
      </c>
      <c r="AI122" s="31" t="str">
        <f>IF('入力シート（肉用牛）'!$H$10&gt;=AG122,AI121+AH122*30.4,"-")</f>
        <v>-</v>
      </c>
      <c r="AJ122" s="36" t="str">
        <f t="shared" si="43"/>
        <v>-</v>
      </c>
      <c r="AK122" s="31" t="str">
        <f t="shared" si="44"/>
        <v>-</v>
      </c>
      <c r="AL122" s="28" t="str">
        <f t="shared" ref="AL122" si="70">IFERROR(-17.766+42.793*AK122-0.849*AK122^2,"-")</f>
        <v>-</v>
      </c>
      <c r="AM122" s="44" t="str">
        <f>IF('入力シート（肉用牛）'!$H$10&gt;=AG122,'入力シート（肉用牛）'!$K$10,"-")</f>
        <v>-</v>
      </c>
      <c r="AN122" s="31" t="str">
        <f>IF('入力シート（肉用牛）'!$H$10&gt;=AG122,AN121+AM122*30.4,"-")</f>
        <v>-</v>
      </c>
      <c r="AO122" s="36" t="str">
        <f t="shared" si="46"/>
        <v>-</v>
      </c>
      <c r="AP122" s="31" t="str">
        <f t="shared" si="47"/>
        <v>-</v>
      </c>
      <c r="AQ122" s="28" t="str">
        <f t="shared" si="48"/>
        <v>-</v>
      </c>
      <c r="AR122" s="32">
        <v>0.01</v>
      </c>
      <c r="AS122" s="31">
        <f t="shared" si="62"/>
        <v>473.82399999999757</v>
      </c>
      <c r="AT122" s="31"/>
      <c r="AU122" s="31"/>
      <c r="AV122" s="28"/>
      <c r="AW122" s="44" t="str">
        <f>IF('入力シート（肉用牛）'!$H$10&gt;=AG122,'入力シート（肉用牛）'!$K$10,"-")</f>
        <v>-</v>
      </c>
      <c r="AX122" s="31" t="str">
        <f>IF('入力シート（肉用牛）'!$H$10&gt;=AG122,AX121+AW122*30.4,"-")</f>
        <v>-</v>
      </c>
      <c r="AY122" s="36" t="str">
        <f t="shared" si="52"/>
        <v>-</v>
      </c>
      <c r="AZ122" s="31" t="str">
        <f t="shared" si="53"/>
        <v>-</v>
      </c>
      <c r="BA122" s="28" t="str">
        <f t="shared" si="54"/>
        <v>-</v>
      </c>
      <c r="BB122" s="44" t="str">
        <f>IF('入力シート（肉用牛）'!$H$10&gt;=AG122,'入力シート（肉用牛）'!$K$10,"-")</f>
        <v>-</v>
      </c>
      <c r="BC122" s="31" t="str">
        <f>IF('入力シート（肉用牛）'!$H$10&gt;=AG122,BC121+BB122*30.4,"-")</f>
        <v>-</v>
      </c>
      <c r="BD122" s="36" t="str">
        <f t="shared" si="55"/>
        <v>-</v>
      </c>
      <c r="BE122" s="31" t="str">
        <f t="shared" si="56"/>
        <v>-</v>
      </c>
      <c r="BF122" s="28" t="str">
        <f t="shared" si="57"/>
        <v>-</v>
      </c>
      <c r="BG122" s="44" t="str">
        <f>IF('入力シート（肉用牛）'!$H$10&gt;=AG122,'入力シート（肉用牛）'!$K$10,"-")</f>
        <v>-</v>
      </c>
      <c r="BH122" s="31" t="str">
        <f>IF('入力シート（肉用牛）'!$H$10&gt;=AG122,BH121+BG122*30.4,"-")</f>
        <v>-</v>
      </c>
      <c r="BI122" s="36" t="str">
        <f t="shared" si="58"/>
        <v>-</v>
      </c>
      <c r="BJ122" s="31" t="str">
        <f t="shared" si="59"/>
        <v>-</v>
      </c>
      <c r="BK122" s="28" t="str">
        <f t="shared" si="60"/>
        <v>-</v>
      </c>
    </row>
    <row r="123" spans="33:63">
      <c r="AU123" s="40">
        <f>AVERAGE(AU14:AU122)</f>
        <v>6.5932587934687596</v>
      </c>
      <c r="AV123" s="40">
        <f>AVERAGE(AV14:AV122)</f>
        <v>227.15002689653699</v>
      </c>
    </row>
  </sheetData>
  <mergeCells count="18">
    <mergeCell ref="B1:P1"/>
    <mergeCell ref="Q1:U1"/>
    <mergeCell ref="V1:AE1"/>
    <mergeCell ref="B2:F2"/>
    <mergeCell ref="G2:K2"/>
    <mergeCell ref="L2:P2"/>
    <mergeCell ref="Q2:U2"/>
    <mergeCell ref="V2:Z2"/>
    <mergeCell ref="AA2:AE2"/>
    <mergeCell ref="AH1:AV1"/>
    <mergeCell ref="AW1:BA1"/>
    <mergeCell ref="BB1:BK1"/>
    <mergeCell ref="AH2:AL2"/>
    <mergeCell ref="AM2:AQ2"/>
    <mergeCell ref="AR2:AV2"/>
    <mergeCell ref="AW2:BA2"/>
    <mergeCell ref="BB2:BF2"/>
    <mergeCell ref="BG2:BK2"/>
  </mergeCells>
  <phoneticPr fontId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2EEF-9672-43B9-A734-3943EA2C5DC2}">
  <dimension ref="B2:B3"/>
  <sheetViews>
    <sheetView workbookViewId="0">
      <selection activeCell="B3" sqref="B3"/>
    </sheetView>
  </sheetViews>
  <sheetFormatPr defaultRowHeight="18.75"/>
  <sheetData>
    <row r="2" spans="2:2">
      <c r="B2" t="s">
        <v>5</v>
      </c>
    </row>
    <row r="3" spans="2:2">
      <c r="B3" t="s">
        <v>6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0DD733CE0CF6458A9E87E827624D9C" ma:contentTypeVersion="17" ma:contentTypeDescription="新しいドキュメントを作成します。" ma:contentTypeScope="" ma:versionID="ee162cb45340b9eeb53088dbafc8d365">
  <xsd:schema xmlns:xsd="http://www.w3.org/2001/XMLSchema" xmlns:xs="http://www.w3.org/2001/XMLSchema" xmlns:p="http://schemas.microsoft.com/office/2006/metadata/properties" xmlns:ns2="fc440a61-f7cc-4220-a558-72e3fa4b8b88" xmlns:ns3="37475c82-dadc-4e40-94bd-312afdab25f6" targetNamespace="http://schemas.microsoft.com/office/2006/metadata/properties" ma:root="true" ma:fieldsID="fe6e64e6cbbb99d04b0e4b9be529a8c2" ns2:_="" ns3:_="">
    <xsd:import namespace="fc440a61-f7cc-4220-a558-72e3fa4b8b88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40a61-f7cc-4220-a558-72e3fa4b8b8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8a846d-ba8e-4b53-944f-157980ab80b1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475c82-dadc-4e40-94bd-312afdab25f6" xsi:nil="true"/>
    <lcf76f155ced4ddcb4097134ff3c332f xmlns="fc440a61-f7cc-4220-a558-72e3fa4b8b88">
      <Terms xmlns="http://schemas.microsoft.com/office/infopath/2007/PartnerControls"/>
    </lcf76f155ced4ddcb4097134ff3c332f>
    <_x4f5c__x6210__x65e5__x6642_ xmlns="fc440a61-f7cc-4220-a558-72e3fa4b8b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FE975-2D98-4DD0-A6FC-BD625FA8ABF7}"/>
</file>

<file path=customXml/itemProps2.xml><?xml version="1.0" encoding="utf-8"?>
<ds:datastoreItem xmlns:ds="http://schemas.openxmlformats.org/officeDocument/2006/customXml" ds:itemID="{BF0A403C-B0D7-4D45-A9AD-85799E472FCB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c59af-1a16-40a0-b163-384e34c79a5c"/>
    <ds:schemaRef ds:uri="6e387e8f-065d-45b3-817c-9255aababb39"/>
  </ds:schemaRefs>
</ds:datastoreItem>
</file>

<file path=customXml/itemProps3.xml><?xml version="1.0" encoding="utf-8"?>
<ds:datastoreItem xmlns:ds="http://schemas.openxmlformats.org/officeDocument/2006/customXml" ds:itemID="{F67A7EE4-8B80-4528-99C1-E6E360060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使用方法</vt:lpstr>
      <vt:lpstr>入力シート (乳用牛)</vt:lpstr>
      <vt:lpstr>入力シート（肉用牛）</vt:lpstr>
      <vt:lpstr>BD（肉用牛）</vt:lpstr>
      <vt:lpstr>プルダウンリスト</vt:lpstr>
      <vt:lpstr>'入力シート (乳用牛)'!Print_Area</vt:lpstr>
      <vt:lpstr>'入力シート（肉用牛）'!Print_Area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2025-01-09T02:56:34Z</dcterms:created>
  <dcterms:modified xsi:type="dcterms:W3CDTF">2026-01-23T05:44:26Z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0x010100800DD733CE0CF6458A9E87E827624D9C</vt:lpwstr>
  </property>
</Properties>
</file>